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<sst xmlns="http://schemas.openxmlformats.org/spreadsheetml/2006/main" count="45" uniqueCount="31">
  <si>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№ смеси</t>
  </si>
  <si>
    <r>
      <t>V(C</t>
    </r>
    <r>
      <rPr>
        <vertAlign val="subscript"/>
        <sz val="10"/>
        <rFont val="Arial CYR"/>
        <family val="2"/>
      </rPr>
      <t>6</t>
    </r>
    <r>
      <rPr>
        <sz val="10"/>
        <rFont val="Arial Cyr"/>
        <family val="0"/>
      </rPr>
      <t>H</t>
    </r>
    <r>
      <rPr>
        <vertAlign val="subscript"/>
        <sz val="10"/>
        <rFont val="Arial CYR"/>
        <family val="2"/>
      </rPr>
      <t>14</t>
    </r>
    <r>
      <rPr>
        <sz val="10"/>
        <rFont val="Arial Cyr"/>
        <family val="0"/>
      </rPr>
      <t>), мл</t>
    </r>
  </si>
  <si>
    <r>
      <t>V(CHCl</t>
    </r>
    <r>
      <rPr>
        <vertAlign val="subscript"/>
        <sz val="10"/>
        <rFont val="Arial CYR"/>
        <family val="2"/>
      </rPr>
      <t>3</t>
    </r>
    <r>
      <rPr>
        <sz val="10"/>
        <rFont val="Arial Cyr"/>
        <family val="0"/>
      </rPr>
      <t>), мл</t>
    </r>
  </si>
  <si>
    <r>
      <t>n</t>
    </r>
    <r>
      <rPr>
        <vertAlign val="subscript"/>
        <sz val="10"/>
        <rFont val="Arial CYR"/>
        <family val="2"/>
      </rPr>
      <t>D</t>
    </r>
    <r>
      <rPr>
        <vertAlign val="superscript"/>
        <sz val="10"/>
        <rFont val="Arial CYR"/>
        <family val="2"/>
      </rPr>
      <t>20</t>
    </r>
  </si>
  <si>
    <t>вещество</t>
  </si>
  <si>
    <t>M, г/моль</t>
  </si>
  <si>
    <r>
      <t>d</t>
    </r>
    <r>
      <rPr>
        <vertAlign val="subscript"/>
        <sz val="10"/>
        <rFont val="Arial CYR"/>
        <family val="2"/>
      </rPr>
      <t>20</t>
    </r>
    <r>
      <rPr>
        <vertAlign val="superscript"/>
        <sz val="10"/>
        <rFont val="Arial CYR"/>
        <family val="2"/>
      </rPr>
      <t>4</t>
    </r>
    <r>
      <rPr>
        <sz val="10"/>
        <rFont val="Arial Cyr"/>
        <family val="0"/>
      </rPr>
      <t>, г/см</t>
    </r>
    <r>
      <rPr>
        <vertAlign val="superscript"/>
        <sz val="10"/>
        <rFont val="Arial CYR"/>
        <family val="2"/>
      </rPr>
      <t>3</t>
    </r>
  </si>
  <si>
    <r>
      <t>T</t>
    </r>
    <r>
      <rPr>
        <vertAlign val="subscript"/>
        <sz val="10"/>
        <rFont val="Arial CYR"/>
        <family val="2"/>
      </rPr>
      <t>кип</t>
    </r>
  </si>
  <si>
    <t>A</t>
  </si>
  <si>
    <t>B</t>
  </si>
  <si>
    <t>C</t>
  </si>
  <si>
    <t>Константы индивидуальных веществ (табличные данные)</t>
  </si>
  <si>
    <r>
      <t>CHCl</t>
    </r>
    <r>
      <rPr>
        <vertAlign val="subscript"/>
        <sz val="10"/>
        <rFont val="Arial CYR"/>
        <family val="2"/>
      </rPr>
      <t>3</t>
    </r>
  </si>
  <si>
    <r>
      <t>C</t>
    </r>
    <r>
      <rPr>
        <vertAlign val="subscript"/>
        <sz val="10"/>
        <rFont val="Arial CYR"/>
        <family val="2"/>
      </rPr>
      <t>6</t>
    </r>
    <r>
      <rPr>
        <sz val="10"/>
        <rFont val="Arial Cyr"/>
        <family val="0"/>
      </rPr>
      <t>H</t>
    </r>
    <r>
      <rPr>
        <vertAlign val="subscript"/>
        <sz val="10"/>
        <rFont val="Arial CYR"/>
        <family val="2"/>
      </rPr>
      <t>14</t>
    </r>
  </si>
  <si>
    <r>
      <t xml:space="preserve">Температура кипения, </t>
    </r>
    <r>
      <rPr>
        <vertAlign val="superscript"/>
        <sz val="10"/>
        <rFont val="Arial CYR"/>
        <family val="2"/>
      </rPr>
      <t>O</t>
    </r>
    <r>
      <rPr>
        <sz val="10"/>
        <rFont val="Arial Cyr"/>
        <family val="0"/>
      </rPr>
      <t>C</t>
    </r>
  </si>
  <si>
    <t>средняя</t>
  </si>
  <si>
    <t>жидкой фазы</t>
  </si>
  <si>
    <t>до отбора пара</t>
  </si>
  <si>
    <t>после отбора пара</t>
  </si>
  <si>
    <t>сконденси- рованного пара</t>
  </si>
  <si>
    <r>
      <t>x(C</t>
    </r>
    <r>
      <rPr>
        <vertAlign val="subscript"/>
        <sz val="10"/>
        <rFont val="Arial CYR"/>
        <family val="2"/>
      </rPr>
      <t>6</t>
    </r>
    <r>
      <rPr>
        <sz val="10"/>
        <rFont val="Arial Cyr"/>
        <family val="0"/>
      </rPr>
      <t>H</t>
    </r>
    <r>
      <rPr>
        <vertAlign val="subscript"/>
        <sz val="10"/>
        <rFont val="Arial CYR"/>
        <family val="2"/>
      </rPr>
      <t>14</t>
    </r>
    <r>
      <rPr>
        <sz val="10"/>
        <rFont val="Arial Cyr"/>
        <family val="0"/>
      </rPr>
      <t>)</t>
    </r>
  </si>
  <si>
    <r>
      <t>x(CHCl</t>
    </r>
    <r>
      <rPr>
        <vertAlign val="subscript"/>
        <sz val="10"/>
        <rFont val="Arial CYR"/>
        <family val="2"/>
      </rPr>
      <t>3</t>
    </r>
    <r>
      <rPr>
        <sz val="10"/>
        <rFont val="Arial Cyr"/>
        <family val="0"/>
      </rPr>
      <t>)</t>
    </r>
  </si>
  <si>
    <t>состав жидкости, мол. %</t>
  </si>
  <si>
    <t>состав пара, мол. %</t>
  </si>
  <si>
    <r>
      <t>P</t>
    </r>
    <r>
      <rPr>
        <vertAlign val="subscript"/>
        <sz val="10"/>
        <rFont val="Arial CYR"/>
        <family val="2"/>
      </rPr>
      <t>0</t>
    </r>
    <r>
      <rPr>
        <sz val="10"/>
        <rFont val="Arial Cyr"/>
        <family val="0"/>
      </rPr>
      <t>(C</t>
    </r>
    <r>
      <rPr>
        <vertAlign val="subscript"/>
        <sz val="10"/>
        <rFont val="Arial CYR"/>
        <family val="2"/>
      </rPr>
      <t>6</t>
    </r>
    <r>
      <rPr>
        <sz val="10"/>
        <rFont val="Arial Cyr"/>
        <family val="0"/>
      </rPr>
      <t>H</t>
    </r>
    <r>
      <rPr>
        <vertAlign val="subscript"/>
        <sz val="10"/>
        <rFont val="Arial CYR"/>
        <family val="2"/>
      </rPr>
      <t>14</t>
    </r>
    <r>
      <rPr>
        <sz val="10"/>
        <rFont val="Arial Cyr"/>
        <family val="0"/>
      </rPr>
      <t>), мм.рт.ст</t>
    </r>
  </si>
  <si>
    <r>
      <t>P</t>
    </r>
    <r>
      <rPr>
        <vertAlign val="subscript"/>
        <sz val="10"/>
        <rFont val="Arial CYR"/>
        <family val="2"/>
      </rPr>
      <t>0</t>
    </r>
    <r>
      <rPr>
        <sz val="10"/>
        <rFont val="Arial Cyr"/>
        <family val="0"/>
      </rPr>
      <t>(CHCl</t>
    </r>
    <r>
      <rPr>
        <vertAlign val="subscript"/>
        <sz val="10"/>
        <rFont val="Arial CYR"/>
        <family val="2"/>
      </rPr>
      <t>3</t>
    </r>
    <r>
      <rPr>
        <sz val="10"/>
        <rFont val="Arial Cyr"/>
        <family val="0"/>
      </rPr>
      <t>), мм.рт.ст</t>
    </r>
  </si>
  <si>
    <r>
      <t>t</t>
    </r>
    <r>
      <rPr>
        <vertAlign val="subscript"/>
        <sz val="10"/>
        <rFont val="Arial CYR"/>
        <family val="2"/>
      </rPr>
      <t>кип</t>
    </r>
    <r>
      <rPr>
        <sz val="10"/>
        <rFont val="Arial Cyr"/>
        <family val="0"/>
      </rPr>
      <t xml:space="preserve">, </t>
    </r>
    <r>
      <rPr>
        <vertAlign val="superscript"/>
        <sz val="10"/>
        <rFont val="Arial CYR"/>
        <family val="2"/>
      </rPr>
      <t>0</t>
    </r>
    <r>
      <rPr>
        <sz val="10"/>
        <rFont val="Arial Cyr"/>
        <family val="0"/>
      </rPr>
      <t>С</t>
    </r>
  </si>
  <si>
    <r>
      <t>g</t>
    </r>
    <r>
      <rPr>
        <sz val="10"/>
        <rFont val="Arial Cyr"/>
        <family val="0"/>
      </rPr>
      <t>(C</t>
    </r>
    <r>
      <rPr>
        <vertAlign val="subscript"/>
        <sz val="10"/>
        <rFont val="Arial CYR"/>
        <family val="2"/>
      </rPr>
      <t>6</t>
    </r>
    <r>
      <rPr>
        <sz val="10"/>
        <rFont val="Arial Cyr"/>
        <family val="0"/>
      </rPr>
      <t>H</t>
    </r>
    <r>
      <rPr>
        <vertAlign val="subscript"/>
        <sz val="10"/>
        <rFont val="Arial CYR"/>
        <family val="2"/>
      </rPr>
      <t>14</t>
    </r>
    <r>
      <rPr>
        <sz val="10"/>
        <rFont val="Arial Cyr"/>
        <family val="0"/>
      </rPr>
      <t>)</t>
    </r>
  </si>
  <si>
    <r>
      <t>g</t>
    </r>
    <r>
      <rPr>
        <sz val="10"/>
        <rFont val="Arial Cyr"/>
        <family val="0"/>
      </rPr>
      <t>(CHCl</t>
    </r>
    <r>
      <rPr>
        <vertAlign val="subscript"/>
        <sz val="10"/>
        <rFont val="Arial CYR"/>
        <family val="2"/>
      </rPr>
      <t>3</t>
    </r>
    <r>
      <rPr>
        <sz val="10"/>
        <rFont val="Arial Cyr"/>
        <family val="0"/>
      </rPr>
      <t>)</t>
    </r>
  </si>
  <si>
    <r>
      <t>lg</t>
    </r>
    <r>
      <rPr>
        <sz val="10"/>
        <rFont val="Symbol"/>
        <family val="1"/>
      </rPr>
      <t>g</t>
    </r>
    <r>
      <rPr>
        <sz val="10"/>
        <rFont val="Arial Cyr"/>
        <family val="0"/>
      </rPr>
      <t>(C</t>
    </r>
    <r>
      <rPr>
        <vertAlign val="subscript"/>
        <sz val="10"/>
        <rFont val="Arial CYR"/>
        <family val="2"/>
      </rPr>
      <t>6</t>
    </r>
    <r>
      <rPr>
        <sz val="10"/>
        <rFont val="Arial Cyr"/>
        <family val="0"/>
      </rPr>
      <t>H</t>
    </r>
    <r>
      <rPr>
        <vertAlign val="subscript"/>
        <sz val="10"/>
        <rFont val="Arial CYR"/>
        <family val="2"/>
      </rPr>
      <t>14</t>
    </r>
    <r>
      <rPr>
        <sz val="10"/>
        <rFont val="Arial Cyr"/>
        <family val="0"/>
      </rPr>
      <t>)</t>
    </r>
  </si>
  <si>
    <r>
      <t>lg</t>
    </r>
    <r>
      <rPr>
        <sz val="10"/>
        <rFont val="Symbol"/>
        <family val="1"/>
      </rPr>
      <t>g</t>
    </r>
    <r>
      <rPr>
        <sz val="10"/>
        <rFont val="Arial Cyr"/>
        <family val="0"/>
      </rPr>
      <t>(CHCl</t>
    </r>
    <r>
      <rPr>
        <vertAlign val="subscript"/>
        <sz val="10"/>
        <rFont val="Arial CYR"/>
        <family val="2"/>
      </rPr>
      <t>3</t>
    </r>
    <r>
      <rPr>
        <sz val="10"/>
        <rFont val="Arial Cyr"/>
        <family val="0"/>
      </rPr>
      <t>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</si>
</sst>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</numFmts>
  <fonts count="18">
    <font>
      <sz val="10"/>
      <name val="Arial Cyr"/>
      <family val="0"/>
    </font>
    <font>
      <vertAlign val="subscript"/>
      <sz val="10"/>
      <name val="Arial CYR"/>
      <family val="2"/>
    </font>
    <font>
      <vertAlign val="superscript"/>
      <sz val="10"/>
      <name val="Arial CYR"/>
      <family val="2"/>
    </font>
    <font>
      <sz val="12"/>
      <name val="Arial Cyr"/>
      <family val="0"/>
    </font>
    <font>
      <sz val="14.75"/>
      <name val="Arial Cyr"/>
      <family val="0"/>
    </font>
    <font>
      <b/>
      <sz val="11"/>
      <name val="Arial CYR"/>
      <family val="2"/>
    </font>
    <font>
      <sz val="15.75"/>
      <name val="Arial Cyr"/>
      <family val="0"/>
    </font>
    <font>
      <b/>
      <sz val="10"/>
      <name val="Arial CYR"/>
      <family val="2"/>
    </font>
    <font>
      <b/>
      <vertAlign val="subscript"/>
      <sz val="10"/>
      <name val="Arial CYR"/>
      <family val="2"/>
    </font>
    <font>
      <b/>
      <vertAlign val="superscript"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vertAlign val="superscript"/>
      <sz val="14.75"/>
      <name val="Arial Cyr"/>
      <family val="0"/>
    </font>
    <font>
      <vertAlign val="subscript"/>
      <sz val="14.75"/>
      <name val="Arial CYR"/>
      <family val="2"/>
    </font>
    <font>
      <vertAlign val="superscript"/>
      <sz val="14.75"/>
      <name val="Arial CYR"/>
      <family val="2"/>
    </font>
    <font>
      <sz val="10"/>
      <name val="Symbol"/>
      <family val="1"/>
    </font>
    <font>
      <sz val="10"/>
      <name val="Arial CYR"/>
      <family val="2"/>
    </font>
    <font>
      <sz val="11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Зависимость показателя преломления от состава смеси</a:t>
            </a:r>
          </a:p>
        </c:rich>
      </c:tx>
      <c:layout>
        <c:manualLayout>
          <c:xMode val="factor"/>
          <c:yMode val="factor"/>
          <c:x val="0.053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5"/>
          <c:w val="1"/>
          <c:h val="0.83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75" b="0" i="0" u="none" baseline="0">
                        <a:latin typeface="Arial Cyr"/>
                        <a:ea typeface="Arial Cyr"/>
                        <a:cs typeface="Arial Cyr"/>
                      </a:rPr>
                      <a:t>n</a:t>
                    </a:r>
                    <a:r>
                      <a:rPr lang="en-US" cap="none" sz="1475" b="0" i="0" u="none" baseline="-25000"/>
                      <a:t>D</a:t>
                    </a:r>
                    <a:r>
                      <a:rPr lang="en-US" cap="none" sz="1475" b="0" i="0" u="none" baseline="30000"/>
                      <a:t>20</a:t>
                    </a:r>
                    <a:r>
                      <a:rPr lang="en-US" cap="none" sz="1475" b="0" i="0" u="none" baseline="0">
                        <a:latin typeface="Arial Cyr"/>
                        <a:ea typeface="Arial Cyr"/>
                        <a:cs typeface="Arial Cyr"/>
                      </a:rPr>
                      <a:t> = 0,041x</a:t>
                    </a:r>
                    <a:r>
                      <a:rPr lang="en-US" cap="none" sz="1475" b="0" i="0" u="none" baseline="30000">
                        <a:latin typeface="Arial Cyr"/>
                        <a:ea typeface="Arial Cyr"/>
                        <a:cs typeface="Arial Cyr"/>
                      </a:rPr>
                      <a:t>2</a:t>
                    </a:r>
                    <a:r>
                      <a:rPr lang="en-US" cap="none" sz="1475" b="0" i="0" u="none" baseline="0">
                        <a:latin typeface="Arial Cyr"/>
                        <a:ea typeface="Arial Cyr"/>
                        <a:cs typeface="Arial Cyr"/>
                      </a:rPr>
                      <a:t> + 0,0292x + 1,3734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Лист1!$E$2:$E$12</c:f>
              <c:numCache/>
            </c:numRef>
          </c:xVal>
          <c:yVal>
            <c:numRef>
              <c:f>Лист1!$F$2:$F$12</c:f>
              <c:numCache/>
            </c:numRef>
          </c:yVal>
          <c:smooth val="0"/>
        </c:ser>
        <c:axId val="31153459"/>
        <c:axId val="11945676"/>
      </c:scatterChart>
      <c:valAx>
        <c:axId val="3115345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x(CHCl</a:t>
                </a:r>
                <a:r>
                  <a:rPr lang="en-US" cap="none" sz="1000" b="1" i="0" u="none" baseline="-25000"/>
                  <a:t>3</a:t>
                </a:r>
                <a:r>
                  <a:rPr lang="en-US" cap="none" sz="1000" b="1" i="0" u="none" baseline="0"/>
                  <a:t>), мол. 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945676"/>
        <c:crosses val="autoZero"/>
        <c:crossBetween val="midCat"/>
        <c:dispUnits/>
      </c:valAx>
      <c:valAx>
        <c:axId val="119456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</a:t>
                </a:r>
                <a:r>
                  <a:rPr lang="en-US" cap="none" sz="1000" b="1" i="0" u="none" baseline="-25000"/>
                  <a:t>D</a:t>
                </a:r>
                <a:r>
                  <a:rPr lang="en-US" cap="none" sz="1000" b="1" i="0" u="none" baseline="30000"/>
                  <a:t>20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1534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Зависимость температуры кипения от состава</a:t>
            </a:r>
          </a:p>
        </c:rich>
      </c:tx>
      <c:layout>
        <c:manualLayout>
          <c:xMode val="factor"/>
          <c:yMode val="factor"/>
          <c:x val="0.05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1"/>
          <c:h val="0.85675"/>
        </c:manualLayout>
      </c:layout>
      <c:scatterChart>
        <c:scatterStyle val="lineMarker"/>
        <c:varyColors val="0"/>
        <c:ser>
          <c:idx val="0"/>
          <c:order val="0"/>
          <c:tx>
            <c:v>жидкость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Лист1!$C$44:$C$54</c:f>
              <c:numCache/>
            </c:numRef>
          </c:xVal>
          <c:yVal>
            <c:numRef>
              <c:f>Лист1!$F$44:$F$54</c:f>
              <c:numCache/>
            </c:numRef>
          </c:yVal>
          <c:smooth val="1"/>
        </c:ser>
        <c:ser>
          <c:idx val="1"/>
          <c:order val="1"/>
          <c:tx>
            <c:v>пар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Лист1!$J$44:$J$54</c:f>
              <c:numCache/>
            </c:numRef>
          </c:xVal>
          <c:yVal>
            <c:numRef>
              <c:f>Лист1!$F$44:$F$54</c:f>
              <c:numCache/>
            </c:numRef>
          </c:yVal>
          <c:smooth val="1"/>
        </c:ser>
        <c:axId val="40402221"/>
        <c:axId val="28075670"/>
      </c:scatterChart>
      <c:valAx>
        <c:axId val="40402221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x(CHCl</a:t>
                </a:r>
                <a:r>
                  <a:rPr lang="en-US" cap="none" sz="1000" b="1" i="0" u="none" baseline="-25000"/>
                  <a:t>3</a:t>
                </a:r>
                <a:r>
                  <a:rPr lang="en-US" cap="none" sz="1000" b="1" i="0" u="none" baseline="0"/>
                  <a:t>), мол. %</a:t>
                </a:r>
              </a:p>
            </c:rich>
          </c:tx>
          <c:layout>
            <c:manualLayout>
              <c:xMode val="factor"/>
              <c:yMode val="factor"/>
              <c:x val="-0.004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075670"/>
        <c:crosses val="autoZero"/>
        <c:crossBetween val="midCat"/>
        <c:dispUnits/>
      </c:valAx>
      <c:valAx>
        <c:axId val="280756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</a:t>
                </a:r>
                <a:r>
                  <a:rPr lang="en-US" cap="none" sz="1000" b="1" i="0" u="none" baseline="-25000"/>
                  <a:t>кип</a:t>
                </a:r>
              </a:p>
            </c:rich>
          </c:tx>
          <c:layout>
            <c:manualLayout>
              <c:xMode val="factor"/>
              <c:yMode val="factor"/>
              <c:x val="0.012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040222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31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75"/>
          <c:w val="1"/>
          <c:h val="0.918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Лист1!$L$79</c:f>
              <c:strCache>
                <c:ptCount val="1"/>
                <c:pt idx="0">
                  <c:v>lgg(CHCl3)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Лист1!$C$81:$C$90</c:f>
              <c:numCache/>
            </c:numRef>
          </c:xVal>
          <c:yVal>
            <c:numRef>
              <c:f>Лист1!$L$81:$L$90</c:f>
              <c:numCache/>
            </c:numRef>
          </c:yVal>
          <c:smooth val="1"/>
        </c:ser>
        <c:ser>
          <c:idx val="1"/>
          <c:order val="1"/>
          <c:tx>
            <c:strRef>
              <c:f>Лист1!$K$79</c:f>
              <c:strCache>
                <c:ptCount val="1"/>
                <c:pt idx="0">
                  <c:v>lgg(C6H14)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Лист1!$C$82:$C$91</c:f>
              <c:numCache/>
            </c:numRef>
          </c:xVal>
          <c:yVal>
            <c:numRef>
              <c:f>Лист1!$K$82:$K$91</c:f>
              <c:numCache/>
            </c:numRef>
          </c:yVal>
          <c:smooth val="1"/>
        </c:ser>
        <c:axId val="51354439"/>
        <c:axId val="59536768"/>
      </c:scatterChart>
      <c:valAx>
        <c:axId val="51354439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9536768"/>
        <c:crosses val="autoZero"/>
        <c:crossBetween val="midCat"/>
        <c:dispUnits/>
      </c:valAx>
      <c:valAx>
        <c:axId val="59536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3544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9</xdr:col>
      <xdr:colOff>619125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3067050"/>
        <a:ext cx="74771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9525</xdr:rowOff>
    </xdr:from>
    <xdr:to>
      <xdr:col>9</xdr:col>
      <xdr:colOff>666750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0" y="9591675"/>
        <a:ext cx="75247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10</xdr:col>
      <xdr:colOff>0</xdr:colOff>
      <xdr:row>112</xdr:row>
      <xdr:rowOff>142875</xdr:rowOff>
    </xdr:to>
    <xdr:graphicFrame>
      <xdr:nvGraphicFramePr>
        <xdr:cNvPr id="3" name="Chart 4"/>
        <xdr:cNvGraphicFramePr/>
      </xdr:nvGraphicFramePr>
      <xdr:xfrm>
        <a:off x="0" y="15773400"/>
        <a:ext cx="755332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86">
      <selection activeCell="K101" sqref="K101"/>
    </sheetView>
  </sheetViews>
  <sheetFormatPr defaultColWidth="9.00390625" defaultRowHeight="12.75"/>
  <cols>
    <col min="1" max="1" width="9.375" style="1" bestFit="1" customWidth="1"/>
    <col min="2" max="2" width="11.625" style="1" bestFit="1" customWidth="1"/>
    <col min="3" max="3" width="11.875" style="1" bestFit="1" customWidth="1"/>
    <col min="4" max="4" width="9.75390625" style="1" customWidth="1"/>
    <col min="5" max="5" width="9.125" style="1" customWidth="1"/>
    <col min="6" max="6" width="9.75390625" style="1" customWidth="1"/>
    <col min="7" max="7" width="9.625" style="1" customWidth="1"/>
    <col min="8" max="8" width="9.75390625" style="1" bestFit="1" customWidth="1"/>
    <col min="9" max="16384" width="9.125" style="1" customWidth="1"/>
  </cols>
  <sheetData>
    <row r="1" spans="1:6" ht="15.75">
      <c r="A1" s="1" t="s">
        <v>0</v>
      </c>
      <c r="B1" s="1" t="s">
        <v>1</v>
      </c>
      <c r="C1" s="1" t="s">
        <v>2</v>
      </c>
      <c r="D1" s="1" t="s">
        <v>20</v>
      </c>
      <c r="E1" s="1" t="s">
        <v>21</v>
      </c>
      <c r="F1" s="1" t="s">
        <v>3</v>
      </c>
    </row>
    <row r="2" spans="1:6" ht="12.75">
      <c r="A2" s="2">
        <v>1</v>
      </c>
      <c r="B2" s="2">
        <v>0</v>
      </c>
      <c r="C2" s="2">
        <f>10-B2</f>
        <v>10</v>
      </c>
      <c r="D2" s="4">
        <f>(B2*$C$16/$B$16)/(B2*$C$16/$B$16+C2*$C$17/$B$17)</f>
        <v>0</v>
      </c>
      <c r="E2" s="4">
        <f>(C2*$C$17/$B$17)/(B2*$C$16/$B$16+C2*$C$17/$B$17)</f>
        <v>1</v>
      </c>
      <c r="F2" s="3">
        <v>1.4438</v>
      </c>
    </row>
    <row r="3" spans="1:6" ht="12.75">
      <c r="A3" s="2">
        <v>2</v>
      </c>
      <c r="B3" s="2">
        <v>1</v>
      </c>
      <c r="C3" s="2">
        <f aca="true" t="shared" si="0" ref="C3:C12">10-B3</f>
        <v>9</v>
      </c>
      <c r="D3" s="4">
        <f aca="true" t="shared" si="1" ref="D3:D12">(B3*$C$16/$B$16)/(B3*$C$16/$B$16+C3*$C$17/$B$17)</f>
        <v>0.06387796273517178</v>
      </c>
      <c r="E3" s="4">
        <f aca="true" t="shared" si="2" ref="E3:E12">(C3*$C$17/$B$17)/(B3*$C$16/$B$16+C3*$C$17/$B$17)</f>
        <v>0.9361220372648282</v>
      </c>
      <c r="F3" s="3">
        <v>1.4368</v>
      </c>
    </row>
    <row r="4" spans="1:6" ht="12.75">
      <c r="A4" s="2">
        <v>3</v>
      </c>
      <c r="B4" s="2">
        <v>2</v>
      </c>
      <c r="C4" s="2">
        <f t="shared" si="0"/>
        <v>8</v>
      </c>
      <c r="D4" s="4">
        <f t="shared" si="1"/>
        <v>0.13309788868703587</v>
      </c>
      <c r="E4" s="4">
        <f t="shared" si="2"/>
        <v>0.8669021113129641</v>
      </c>
      <c r="F4" s="3">
        <v>1.4294</v>
      </c>
    </row>
    <row r="5" spans="1:6" ht="12.75">
      <c r="A5" s="2">
        <v>4</v>
      </c>
      <c r="B5" s="2">
        <v>3</v>
      </c>
      <c r="C5" s="2">
        <f t="shared" si="0"/>
        <v>7</v>
      </c>
      <c r="D5" s="4">
        <f t="shared" si="1"/>
        <v>0.20835912384071845</v>
      </c>
      <c r="E5" s="4">
        <f t="shared" si="2"/>
        <v>0.7916408761592816</v>
      </c>
      <c r="F5" s="3">
        <v>1.422</v>
      </c>
    </row>
    <row r="6" spans="1:6" ht="12.75">
      <c r="A6" s="2">
        <v>5</v>
      </c>
      <c r="B6" s="2">
        <v>4</v>
      </c>
      <c r="C6" s="2">
        <f t="shared" si="0"/>
        <v>6</v>
      </c>
      <c r="D6" s="4">
        <f t="shared" si="1"/>
        <v>0.29048865804355073</v>
      </c>
      <c r="E6" s="4">
        <f t="shared" si="2"/>
        <v>0.7095113419564493</v>
      </c>
      <c r="F6" s="3">
        <v>1.4144</v>
      </c>
    </row>
    <row r="7" spans="1:6" ht="12.75">
      <c r="A7" s="2">
        <v>6</v>
      </c>
      <c r="B7" s="2">
        <v>5</v>
      </c>
      <c r="C7" s="2">
        <f t="shared" si="0"/>
        <v>5</v>
      </c>
      <c r="D7" s="4">
        <f t="shared" si="1"/>
        <v>0.38047163912831844</v>
      </c>
      <c r="E7" s="4">
        <f t="shared" si="2"/>
        <v>0.6195283608716815</v>
      </c>
      <c r="F7" s="3">
        <v>1.4073</v>
      </c>
    </row>
    <row r="8" spans="1:6" ht="12.75">
      <c r="A8" s="2">
        <v>7</v>
      </c>
      <c r="B8" s="2">
        <v>6</v>
      </c>
      <c r="C8" s="2">
        <f t="shared" si="0"/>
        <v>4</v>
      </c>
      <c r="D8" s="4">
        <f t="shared" si="1"/>
        <v>0.47949108009659747</v>
      </c>
      <c r="E8" s="4">
        <f t="shared" si="2"/>
        <v>0.5205089199034024</v>
      </c>
      <c r="F8" s="3">
        <v>1.3995</v>
      </c>
    </row>
    <row r="9" spans="1:6" ht="12.75">
      <c r="A9" s="2">
        <v>8</v>
      </c>
      <c r="B9" s="2">
        <v>7</v>
      </c>
      <c r="C9" s="2">
        <f t="shared" si="0"/>
        <v>3</v>
      </c>
      <c r="D9" s="4">
        <f t="shared" si="1"/>
        <v>0.5889801614023333</v>
      </c>
      <c r="E9" s="4">
        <f t="shared" si="2"/>
        <v>0.4110198385976668</v>
      </c>
      <c r="F9" s="3">
        <v>1.3924</v>
      </c>
    </row>
    <row r="10" spans="1:6" ht="12.75">
      <c r="A10" s="2">
        <v>9</v>
      </c>
      <c r="B10" s="2">
        <v>8</v>
      </c>
      <c r="C10" s="2">
        <f t="shared" si="0"/>
        <v>2</v>
      </c>
      <c r="D10" s="4">
        <f t="shared" si="1"/>
        <v>0.7106920495219886</v>
      </c>
      <c r="E10" s="4">
        <f t="shared" si="2"/>
        <v>0.28930795047801144</v>
      </c>
      <c r="F10" s="3">
        <v>1.3857</v>
      </c>
    </row>
    <row r="11" spans="1:6" ht="12.75">
      <c r="A11" s="2">
        <v>10</v>
      </c>
      <c r="B11" s="2">
        <v>9</v>
      </c>
      <c r="C11" s="2">
        <f t="shared" si="0"/>
        <v>1</v>
      </c>
      <c r="D11" s="4">
        <f t="shared" si="1"/>
        <v>0.8467944804133688</v>
      </c>
      <c r="E11" s="4">
        <f t="shared" si="2"/>
        <v>0.15320551958663126</v>
      </c>
      <c r="F11" s="3">
        <v>1.3789</v>
      </c>
    </row>
    <row r="12" spans="1:6" ht="12.75">
      <c r="A12" s="2">
        <v>11</v>
      </c>
      <c r="B12" s="2">
        <v>10</v>
      </c>
      <c r="C12" s="2">
        <f t="shared" si="0"/>
        <v>0</v>
      </c>
      <c r="D12" s="4">
        <f t="shared" si="1"/>
        <v>1</v>
      </c>
      <c r="E12" s="4">
        <f t="shared" si="2"/>
        <v>0</v>
      </c>
      <c r="F12" s="3">
        <v>1.3731</v>
      </c>
    </row>
    <row r="14" spans="1:8" ht="12.75">
      <c r="A14" s="10" t="s">
        <v>11</v>
      </c>
      <c r="B14" s="10"/>
      <c r="C14" s="10"/>
      <c r="D14" s="10"/>
      <c r="E14" s="10"/>
      <c r="F14" s="10"/>
      <c r="G14" s="10"/>
      <c r="H14" s="10"/>
    </row>
    <row r="15" spans="1:8" ht="15.75">
      <c r="A15" s="1" t="s">
        <v>4</v>
      </c>
      <c r="B15" s="1" t="s">
        <v>5</v>
      </c>
      <c r="C15" s="1" t="s">
        <v>6</v>
      </c>
      <c r="D15" s="1" t="s">
        <v>3</v>
      </c>
      <c r="E15" s="1" t="s">
        <v>7</v>
      </c>
      <c r="F15" s="1" t="s">
        <v>8</v>
      </c>
      <c r="G15" s="1" t="s">
        <v>9</v>
      </c>
      <c r="H15" s="1" t="s">
        <v>10</v>
      </c>
    </row>
    <row r="16" spans="1:8" ht="15.75">
      <c r="A16" s="1" t="s">
        <v>13</v>
      </c>
      <c r="B16" s="5">
        <v>86.17</v>
      </c>
      <c r="C16" s="4">
        <v>0.66</v>
      </c>
      <c r="D16" s="3">
        <v>1.3754</v>
      </c>
      <c r="E16" s="6">
        <v>68.7</v>
      </c>
      <c r="F16" s="7">
        <v>6.87773</v>
      </c>
      <c r="G16" s="5">
        <v>1171.53</v>
      </c>
      <c r="H16" s="5">
        <v>224.37</v>
      </c>
    </row>
    <row r="17" spans="1:8" ht="15.75">
      <c r="A17" s="1" t="s">
        <v>12</v>
      </c>
      <c r="B17" s="5">
        <v>119.39</v>
      </c>
      <c r="C17" s="4">
        <v>1.489</v>
      </c>
      <c r="D17" s="3">
        <v>1.4457</v>
      </c>
      <c r="E17" s="6">
        <v>61</v>
      </c>
      <c r="F17" s="7">
        <v>6.90328</v>
      </c>
      <c r="G17" s="6">
        <v>1163</v>
      </c>
      <c r="H17" s="6">
        <v>227</v>
      </c>
    </row>
    <row r="42" spans="1:10" ht="15.75">
      <c r="A42" s="10" t="s">
        <v>0</v>
      </c>
      <c r="B42" s="10" t="s">
        <v>22</v>
      </c>
      <c r="C42" s="10"/>
      <c r="D42" s="10" t="s">
        <v>14</v>
      </c>
      <c r="E42" s="10"/>
      <c r="F42" s="10"/>
      <c r="G42" s="10" t="s">
        <v>3</v>
      </c>
      <c r="H42" s="10"/>
      <c r="I42" s="10" t="s">
        <v>23</v>
      </c>
      <c r="J42" s="10"/>
    </row>
    <row r="43" spans="1:10" ht="51">
      <c r="A43" s="10"/>
      <c r="B43" s="1" t="s">
        <v>20</v>
      </c>
      <c r="C43" s="1" t="s">
        <v>21</v>
      </c>
      <c r="D43" s="8" t="s">
        <v>17</v>
      </c>
      <c r="E43" s="8" t="s">
        <v>18</v>
      </c>
      <c r="F43" s="1" t="s">
        <v>15</v>
      </c>
      <c r="G43" s="8" t="s">
        <v>16</v>
      </c>
      <c r="H43" s="8" t="s">
        <v>19</v>
      </c>
      <c r="I43" s="1" t="s">
        <v>20</v>
      </c>
      <c r="J43" s="1" t="s">
        <v>21</v>
      </c>
    </row>
    <row r="44" spans="1:10" ht="12.75">
      <c r="A44" s="2">
        <v>1</v>
      </c>
      <c r="B44" s="4">
        <f>D2</f>
        <v>0</v>
      </c>
      <c r="C44" s="4">
        <f>E2</f>
        <v>1</v>
      </c>
      <c r="D44" s="6">
        <v>59.7</v>
      </c>
      <c r="E44" s="6">
        <v>60</v>
      </c>
      <c r="F44" s="6">
        <f>AVERAGE(D44:E44)</f>
        <v>59.85</v>
      </c>
      <c r="G44" s="3">
        <f>F2</f>
        <v>1.4438</v>
      </c>
      <c r="H44" s="3">
        <v>1.4431</v>
      </c>
      <c r="I44" s="4">
        <f aca="true" t="shared" si="3" ref="I44:I54">1-J44</f>
        <v>0</v>
      </c>
      <c r="J44" s="4">
        <v>1</v>
      </c>
    </row>
    <row r="45" spans="1:10" ht="12.75">
      <c r="A45" s="2">
        <v>2</v>
      </c>
      <c r="B45" s="4">
        <f aca="true" t="shared" si="4" ref="B45:C54">D3</f>
        <v>0.06387796273517178</v>
      </c>
      <c r="C45" s="4">
        <f t="shared" si="4"/>
        <v>0.9361220372648282</v>
      </c>
      <c r="D45" s="6">
        <v>59.5</v>
      </c>
      <c r="E45" s="6">
        <v>60</v>
      </c>
      <c r="F45" s="6">
        <f aca="true" t="shared" si="5" ref="F45:F54">AVERAGE(D45:E45)</f>
        <v>59.75</v>
      </c>
      <c r="G45" s="3">
        <f aca="true" t="shared" si="6" ref="G45:G54">F3</f>
        <v>1.4368</v>
      </c>
      <c r="H45" s="3">
        <v>1.434</v>
      </c>
      <c r="I45" s="4">
        <f t="shared" si="3"/>
        <v>0.08926913793617441</v>
      </c>
      <c r="J45" s="4">
        <f aca="true" t="shared" si="7" ref="J45:J53">(-0.0292+SQRT(0.0292^2-4*0.041*(1.3734-H45)))/2/0.041</f>
        <v>0.9107308620638256</v>
      </c>
    </row>
    <row r="46" spans="1:10" ht="12.75">
      <c r="A46" s="2">
        <v>3</v>
      </c>
      <c r="B46" s="4">
        <f t="shared" si="4"/>
        <v>0.13309788868703587</v>
      </c>
      <c r="C46" s="4">
        <f t="shared" si="4"/>
        <v>0.8669021113129641</v>
      </c>
      <c r="D46" s="6">
        <v>59</v>
      </c>
      <c r="E46" s="6">
        <v>59.3</v>
      </c>
      <c r="F46" s="6">
        <f t="shared" si="5"/>
        <v>59.15</v>
      </c>
      <c r="G46" s="3">
        <f t="shared" si="6"/>
        <v>1.4294</v>
      </c>
      <c r="H46" s="3">
        <v>1.4268</v>
      </c>
      <c r="I46" s="4">
        <f t="shared" si="3"/>
        <v>0.16058741993830983</v>
      </c>
      <c r="J46" s="4">
        <f t="shared" si="7"/>
        <v>0.8394125800616902</v>
      </c>
    </row>
    <row r="47" spans="1:10" ht="12.75">
      <c r="A47" s="2">
        <v>4</v>
      </c>
      <c r="B47" s="4">
        <f t="shared" si="4"/>
        <v>0.20835912384071845</v>
      </c>
      <c r="C47" s="4">
        <f t="shared" si="4"/>
        <v>0.7916408761592816</v>
      </c>
      <c r="D47" s="6">
        <v>58.7</v>
      </c>
      <c r="E47" s="6">
        <v>59</v>
      </c>
      <c r="F47" s="6">
        <f t="shared" si="5"/>
        <v>58.85</v>
      </c>
      <c r="G47" s="3">
        <f t="shared" si="6"/>
        <v>1.422</v>
      </c>
      <c r="H47" s="3">
        <v>1.4209</v>
      </c>
      <c r="I47" s="4">
        <f t="shared" si="3"/>
        <v>0.22236829069163488</v>
      </c>
      <c r="J47" s="4">
        <f t="shared" si="7"/>
        <v>0.7776317093083651</v>
      </c>
    </row>
    <row r="48" spans="1:10" ht="12.75">
      <c r="A48" s="2">
        <v>5</v>
      </c>
      <c r="B48" s="4">
        <f t="shared" si="4"/>
        <v>0.29048865804355073</v>
      </c>
      <c r="C48" s="4">
        <f t="shared" si="4"/>
        <v>0.7095113419564493</v>
      </c>
      <c r="D48" s="6">
        <v>59</v>
      </c>
      <c r="E48" s="6">
        <v>59.2</v>
      </c>
      <c r="F48" s="6">
        <f t="shared" si="5"/>
        <v>59.1</v>
      </c>
      <c r="G48" s="3">
        <f t="shared" si="6"/>
        <v>1.4144</v>
      </c>
      <c r="H48" s="3">
        <v>1.4146</v>
      </c>
      <c r="I48" s="4">
        <f t="shared" si="3"/>
        <v>0.292291412415982</v>
      </c>
      <c r="J48" s="4">
        <f t="shared" si="7"/>
        <v>0.707708587584018</v>
      </c>
    </row>
    <row r="49" spans="1:10" ht="12.75">
      <c r="A49" s="2">
        <v>6</v>
      </c>
      <c r="B49" s="4">
        <f t="shared" si="4"/>
        <v>0.38047163912831844</v>
      </c>
      <c r="C49" s="4">
        <f t="shared" si="4"/>
        <v>0.6195283608716815</v>
      </c>
      <c r="D49" s="6">
        <v>59.1</v>
      </c>
      <c r="E49" s="6">
        <v>59.3</v>
      </c>
      <c r="F49" s="6">
        <f t="shared" si="5"/>
        <v>59.2</v>
      </c>
      <c r="G49" s="3">
        <f t="shared" si="6"/>
        <v>1.4073</v>
      </c>
      <c r="H49" s="3">
        <v>1.4092</v>
      </c>
      <c r="I49" s="4">
        <f t="shared" si="3"/>
        <v>0.3561094587263399</v>
      </c>
      <c r="J49" s="4">
        <f t="shared" si="7"/>
        <v>0.6438905412736601</v>
      </c>
    </row>
    <row r="50" spans="1:10" ht="12.75">
      <c r="A50" s="2">
        <v>7</v>
      </c>
      <c r="B50" s="4">
        <f t="shared" si="4"/>
        <v>0.47949108009659747</v>
      </c>
      <c r="C50" s="4">
        <f t="shared" si="4"/>
        <v>0.5205089199034024</v>
      </c>
      <c r="D50" s="6">
        <v>59.6</v>
      </c>
      <c r="E50" s="6">
        <v>60</v>
      </c>
      <c r="F50" s="6">
        <f t="shared" si="5"/>
        <v>59.8</v>
      </c>
      <c r="G50" s="3">
        <f t="shared" si="6"/>
        <v>1.3995</v>
      </c>
      <c r="H50" s="3">
        <v>1.4031</v>
      </c>
      <c r="I50" s="4">
        <f t="shared" si="3"/>
        <v>0.433494874639168</v>
      </c>
      <c r="J50" s="4">
        <f t="shared" si="7"/>
        <v>0.566505125360832</v>
      </c>
    </row>
    <row r="51" spans="1:10" ht="12.75">
      <c r="A51" s="2">
        <v>8</v>
      </c>
      <c r="B51" s="4">
        <f t="shared" si="4"/>
        <v>0.5889801614023333</v>
      </c>
      <c r="C51" s="4">
        <f t="shared" si="4"/>
        <v>0.4110198385976668</v>
      </c>
      <c r="D51" s="6">
        <v>60.5</v>
      </c>
      <c r="E51" s="6">
        <v>61</v>
      </c>
      <c r="F51" s="6">
        <f t="shared" si="5"/>
        <v>60.75</v>
      </c>
      <c r="G51" s="3">
        <f t="shared" si="6"/>
        <v>1.3924</v>
      </c>
      <c r="H51" s="3">
        <v>1.3975</v>
      </c>
      <c r="I51" s="4">
        <f t="shared" si="3"/>
        <v>0.5107512704049593</v>
      </c>
      <c r="J51" s="4">
        <f t="shared" si="7"/>
        <v>0.48924872959504073</v>
      </c>
    </row>
    <row r="52" spans="1:10" ht="12.75">
      <c r="A52" s="2">
        <v>9</v>
      </c>
      <c r="B52" s="4">
        <f t="shared" si="4"/>
        <v>0.7106920495219886</v>
      </c>
      <c r="C52" s="4">
        <f t="shared" si="4"/>
        <v>0.28930795047801144</v>
      </c>
      <c r="D52" s="6">
        <v>62.1</v>
      </c>
      <c r="E52" s="6">
        <v>62.5</v>
      </c>
      <c r="F52" s="6">
        <f t="shared" si="5"/>
        <v>62.3</v>
      </c>
      <c r="G52" s="3">
        <f t="shared" si="6"/>
        <v>1.3857</v>
      </c>
      <c r="H52" s="3">
        <v>1.3904</v>
      </c>
      <c r="I52" s="4">
        <f t="shared" si="3"/>
        <v>0.6202717532777249</v>
      </c>
      <c r="J52" s="4">
        <f t="shared" si="7"/>
        <v>0.37972824672227506</v>
      </c>
    </row>
    <row r="53" spans="1:10" ht="12.75">
      <c r="A53" s="2">
        <v>10</v>
      </c>
      <c r="B53" s="4">
        <f t="shared" si="4"/>
        <v>0.8467944804133688</v>
      </c>
      <c r="C53" s="4">
        <f t="shared" si="4"/>
        <v>0.15320551958663126</v>
      </c>
      <c r="D53" s="6">
        <v>64.5</v>
      </c>
      <c r="E53" s="6">
        <v>64.8</v>
      </c>
      <c r="F53" s="6">
        <f t="shared" si="5"/>
        <v>64.65</v>
      </c>
      <c r="G53" s="3">
        <f t="shared" si="6"/>
        <v>1.3789</v>
      </c>
      <c r="H53" s="3">
        <v>1.382</v>
      </c>
      <c r="I53" s="4">
        <f t="shared" si="3"/>
        <v>0.7759582927875718</v>
      </c>
      <c r="J53" s="4">
        <f t="shared" si="7"/>
        <v>0.22404170721242825</v>
      </c>
    </row>
    <row r="54" spans="1:10" ht="12.75">
      <c r="A54" s="2">
        <v>11</v>
      </c>
      <c r="B54" s="4">
        <f t="shared" si="4"/>
        <v>1</v>
      </c>
      <c r="C54" s="4">
        <f t="shared" si="4"/>
        <v>0</v>
      </c>
      <c r="D54" s="6">
        <v>67.9</v>
      </c>
      <c r="E54" s="6">
        <v>68</v>
      </c>
      <c r="F54" s="6">
        <f t="shared" si="5"/>
        <v>67.95</v>
      </c>
      <c r="G54" s="3">
        <f t="shared" si="6"/>
        <v>1.3731</v>
      </c>
      <c r="H54" s="3">
        <v>1.3725</v>
      </c>
      <c r="I54" s="4">
        <f t="shared" si="3"/>
        <v>1</v>
      </c>
      <c r="J54" s="4">
        <v>0</v>
      </c>
    </row>
    <row r="79" spans="1:12" ht="12.75">
      <c r="A79" s="10" t="s">
        <v>0</v>
      </c>
      <c r="B79" s="10" t="s">
        <v>22</v>
      </c>
      <c r="C79" s="10"/>
      <c r="D79" s="10" t="s">
        <v>23</v>
      </c>
      <c r="E79" s="10"/>
      <c r="F79" s="10" t="s">
        <v>26</v>
      </c>
      <c r="G79" s="12" t="s">
        <v>24</v>
      </c>
      <c r="H79" s="12" t="s">
        <v>25</v>
      </c>
      <c r="I79" s="11" t="s">
        <v>27</v>
      </c>
      <c r="J79" s="11" t="s">
        <v>28</v>
      </c>
      <c r="K79" s="9" t="s">
        <v>29</v>
      </c>
      <c r="L79" s="9" t="s">
        <v>30</v>
      </c>
    </row>
    <row r="80" spans="1:12" ht="15.75">
      <c r="A80" s="10"/>
      <c r="B80" s="1" t="s">
        <v>20</v>
      </c>
      <c r="C80" s="1" t="s">
        <v>21</v>
      </c>
      <c r="D80" s="1" t="s">
        <v>20</v>
      </c>
      <c r="E80" s="1" t="s">
        <v>21</v>
      </c>
      <c r="F80" s="10"/>
      <c r="G80" s="12"/>
      <c r="H80" s="12"/>
      <c r="I80" s="10"/>
      <c r="J80" s="10"/>
      <c r="K80" s="10"/>
      <c r="L80" s="10"/>
    </row>
    <row r="81" spans="1:12" ht="12.75">
      <c r="A81" s="1">
        <v>1</v>
      </c>
      <c r="B81" s="4">
        <v>0</v>
      </c>
      <c r="C81" s="4">
        <v>1</v>
      </c>
      <c r="D81" s="4">
        <v>0</v>
      </c>
      <c r="E81" s="4">
        <v>1</v>
      </c>
      <c r="F81" s="6">
        <v>59.85</v>
      </c>
      <c r="G81" s="6">
        <f>10^($F$16-$G$16/($H$16+F81))</f>
        <v>569.924592117178</v>
      </c>
      <c r="H81" s="6">
        <f>10^($F$17-$G$17/($H$17+F81))</f>
        <v>706.1487191461442</v>
      </c>
      <c r="I81" s="6"/>
      <c r="J81" s="4">
        <f>706.1*E81/H81/C81</f>
        <v>0.9999310072441919</v>
      </c>
      <c r="K81" s="3"/>
      <c r="L81" s="3">
        <f>LOG(J81)</f>
        <v>-2.9964206807232346E-05</v>
      </c>
    </row>
    <row r="82" spans="1:12" ht="12.75">
      <c r="A82" s="1">
        <v>2</v>
      </c>
      <c r="B82" s="4">
        <v>0.06387796273517178</v>
      </c>
      <c r="C82" s="4">
        <v>0.9361220372648282</v>
      </c>
      <c r="D82" s="4">
        <v>0.08926913793617441</v>
      </c>
      <c r="E82" s="4">
        <v>0.9107308620638256</v>
      </c>
      <c r="F82" s="6">
        <v>59.75</v>
      </c>
      <c r="G82" s="6">
        <f aca="true" t="shared" si="8" ref="G82:G91">10^($F$16-$G$16/($H$16+F82))</f>
        <v>568.023930175759</v>
      </c>
      <c r="H82" s="6">
        <f aca="true" t="shared" si="9" ref="H82:H91">10^($F$17-$G$17/($H$17+F82))</f>
        <v>703.8534874342402</v>
      </c>
      <c r="I82" s="4">
        <f>741.4*D82/G82/B82</f>
        <v>1.824047877330893</v>
      </c>
      <c r="J82" s="4">
        <f aca="true" t="shared" si="10" ref="J82:J90">706.1*E82/H82/C82</f>
        <v>0.9759813738499915</v>
      </c>
      <c r="K82" s="3">
        <f aca="true" t="shared" si="11" ref="K82:K91">LOG(I82)</f>
        <v>0.2610362334374241</v>
      </c>
      <c r="L82" s="3">
        <f aca="true" t="shared" si="12" ref="L82:L90">LOG(J82)</f>
        <v>-0.010558470562157501</v>
      </c>
    </row>
    <row r="83" spans="1:12" ht="12.75">
      <c r="A83" s="1">
        <v>3</v>
      </c>
      <c r="B83" s="4">
        <v>0.13309788868703587</v>
      </c>
      <c r="C83" s="4">
        <v>0.8669021113129641</v>
      </c>
      <c r="D83" s="4">
        <v>0.16058741993830983</v>
      </c>
      <c r="E83" s="4">
        <v>0.8394125800616902</v>
      </c>
      <c r="F83" s="6">
        <v>59.15</v>
      </c>
      <c r="G83" s="6">
        <f t="shared" si="8"/>
        <v>556.7247809260602</v>
      </c>
      <c r="H83" s="6">
        <f t="shared" si="9"/>
        <v>690.2049354193142</v>
      </c>
      <c r="I83" s="4">
        <f aca="true" t="shared" si="13" ref="I83:I91">741.4*D83/G83/B83</f>
        <v>1.606765073658784</v>
      </c>
      <c r="J83" s="4">
        <f t="shared" si="10"/>
        <v>0.9905891434924436</v>
      </c>
      <c r="K83" s="3">
        <f t="shared" si="11"/>
        <v>0.20595238287907663</v>
      </c>
      <c r="L83" s="3">
        <f t="shared" si="12"/>
        <v>-0.0041064360417934105</v>
      </c>
    </row>
    <row r="84" spans="1:12" ht="12.75">
      <c r="A84" s="1">
        <v>4</v>
      </c>
      <c r="B84" s="4">
        <v>0.20835912384071845</v>
      </c>
      <c r="C84" s="4">
        <v>0.7916408761592816</v>
      </c>
      <c r="D84" s="4">
        <v>0.22236829069163488</v>
      </c>
      <c r="E84" s="4">
        <v>0.7776317093083651</v>
      </c>
      <c r="F84" s="6">
        <v>58.85</v>
      </c>
      <c r="G84" s="6">
        <f t="shared" si="8"/>
        <v>551.1421787835224</v>
      </c>
      <c r="H84" s="6">
        <f t="shared" si="9"/>
        <v>683.4591616558595</v>
      </c>
      <c r="I84" s="4">
        <f t="shared" si="13"/>
        <v>1.435652290360618</v>
      </c>
      <c r="J84" s="4">
        <f t="shared" si="10"/>
        <v>1.0148442434205425</v>
      </c>
      <c r="K84" s="3">
        <f t="shared" si="11"/>
        <v>0.15704926813535852</v>
      </c>
      <c r="L84" s="3">
        <f t="shared" si="12"/>
        <v>0.006399392580587881</v>
      </c>
    </row>
    <row r="85" spans="1:12" ht="12.75">
      <c r="A85" s="1">
        <v>5</v>
      </c>
      <c r="B85" s="4">
        <v>0.29048865804355073</v>
      </c>
      <c r="C85" s="4">
        <v>0.7095113419564493</v>
      </c>
      <c r="D85" s="4">
        <v>0.292291412415982</v>
      </c>
      <c r="E85" s="4">
        <v>0.707708587584018</v>
      </c>
      <c r="F85" s="6">
        <v>59.1</v>
      </c>
      <c r="G85" s="6">
        <f t="shared" si="8"/>
        <v>555.7912590769722</v>
      </c>
      <c r="H85" s="6">
        <f t="shared" si="9"/>
        <v>689.0770194083027</v>
      </c>
      <c r="I85" s="4">
        <f t="shared" si="13"/>
        <v>1.3422324832661494</v>
      </c>
      <c r="J85" s="4">
        <f t="shared" si="10"/>
        <v>1.0221004234104236</v>
      </c>
      <c r="K85" s="3">
        <f t="shared" si="11"/>
        <v>0.12782774493515084</v>
      </c>
      <c r="L85" s="3">
        <f t="shared" si="12"/>
        <v>0.009493568196328097</v>
      </c>
    </row>
    <row r="86" spans="1:12" ht="12.75">
      <c r="A86" s="1">
        <v>6</v>
      </c>
      <c r="B86" s="4">
        <v>0.38047163912831844</v>
      </c>
      <c r="C86" s="4">
        <v>0.6195283608716815</v>
      </c>
      <c r="D86" s="4">
        <v>0.3561094587263399</v>
      </c>
      <c r="E86" s="4">
        <v>0.6438905412736601</v>
      </c>
      <c r="F86" s="6">
        <v>59.2</v>
      </c>
      <c r="G86" s="6">
        <f t="shared" si="8"/>
        <v>557.6595407104533</v>
      </c>
      <c r="H86" s="6">
        <f t="shared" si="9"/>
        <v>691.3343025916297</v>
      </c>
      <c r="I86" s="4">
        <f t="shared" si="13"/>
        <v>1.2443560533013882</v>
      </c>
      <c r="J86" s="4">
        <f t="shared" si="10"/>
        <v>1.0615218996475522</v>
      </c>
      <c r="K86" s="3">
        <f t="shared" si="11"/>
        <v>0.09494466480750632</v>
      </c>
      <c r="L86" s="3">
        <f t="shared" si="12"/>
        <v>0.02592895827401944</v>
      </c>
    </row>
    <row r="87" spans="1:12" ht="12.75">
      <c r="A87" s="1">
        <v>7</v>
      </c>
      <c r="B87" s="4">
        <v>0.47949108009659747</v>
      </c>
      <c r="C87" s="4">
        <v>0.5205089199034024</v>
      </c>
      <c r="D87" s="4">
        <v>0.433494874639168</v>
      </c>
      <c r="E87" s="4">
        <v>0.566505125360832</v>
      </c>
      <c r="F87" s="6">
        <v>59.8</v>
      </c>
      <c r="G87" s="6">
        <f t="shared" si="8"/>
        <v>568.9736347109808</v>
      </c>
      <c r="H87" s="6">
        <f t="shared" si="9"/>
        <v>705.0003693052098</v>
      </c>
      <c r="I87" s="4">
        <f t="shared" si="13"/>
        <v>1.1780504076049167</v>
      </c>
      <c r="J87" s="4">
        <f t="shared" si="10"/>
        <v>1.090065347877328</v>
      </c>
      <c r="K87" s="3">
        <f t="shared" si="11"/>
        <v>0.07116387387747641</v>
      </c>
      <c r="L87" s="3">
        <f t="shared" si="12"/>
        <v>0.03745253406157178</v>
      </c>
    </row>
    <row r="88" spans="1:12" ht="12.75">
      <c r="A88" s="1">
        <v>8</v>
      </c>
      <c r="B88" s="4">
        <v>0.5889801614023333</v>
      </c>
      <c r="C88" s="4">
        <v>0.4110198385976668</v>
      </c>
      <c r="D88" s="4">
        <v>0.5107512704049593</v>
      </c>
      <c r="E88" s="4">
        <v>0.48924872959504073</v>
      </c>
      <c r="F88" s="6">
        <v>60.75</v>
      </c>
      <c r="G88" s="6">
        <f t="shared" si="8"/>
        <v>587.2573822078213</v>
      </c>
      <c r="H88" s="6">
        <f t="shared" si="9"/>
        <v>727.0715193792508</v>
      </c>
      <c r="I88" s="4">
        <f t="shared" si="13"/>
        <v>1.0947952026352938</v>
      </c>
      <c r="J88" s="4">
        <f t="shared" si="10"/>
        <v>1.155995120244727</v>
      </c>
      <c r="K88" s="3">
        <f t="shared" si="11"/>
        <v>0.039332885674892376</v>
      </c>
      <c r="L88" s="3">
        <f t="shared" si="12"/>
        <v>0.06295600081871347</v>
      </c>
    </row>
    <row r="89" spans="1:12" ht="12.75">
      <c r="A89" s="1">
        <v>9</v>
      </c>
      <c r="B89" s="4">
        <v>0.7106920495219886</v>
      </c>
      <c r="C89" s="4">
        <v>0.28930795047801144</v>
      </c>
      <c r="D89" s="4">
        <v>0.6202717532777249</v>
      </c>
      <c r="E89" s="4">
        <v>0.37972824672227506</v>
      </c>
      <c r="F89" s="6">
        <v>62.3</v>
      </c>
      <c r="G89" s="6">
        <f t="shared" si="8"/>
        <v>618.0803851888147</v>
      </c>
      <c r="H89" s="6">
        <f t="shared" si="9"/>
        <v>764.2432424640039</v>
      </c>
      <c r="I89" s="4">
        <f t="shared" si="13"/>
        <v>1.0469071535519903</v>
      </c>
      <c r="J89" s="4">
        <f t="shared" si="10"/>
        <v>1.2126825814587374</v>
      </c>
      <c r="K89" s="3">
        <f t="shared" si="11"/>
        <v>0.019908167363636934</v>
      </c>
      <c r="L89" s="3">
        <f t="shared" si="12"/>
        <v>0.08374713956334667</v>
      </c>
    </row>
    <row r="90" spans="1:12" ht="12.75">
      <c r="A90" s="1">
        <v>10</v>
      </c>
      <c r="B90" s="4">
        <v>0.8467944804133688</v>
      </c>
      <c r="C90" s="4">
        <v>0.15320551958663126</v>
      </c>
      <c r="D90" s="4">
        <v>0.7759582927875718</v>
      </c>
      <c r="E90" s="4">
        <v>0.22404170721242825</v>
      </c>
      <c r="F90" s="6">
        <v>64.65</v>
      </c>
      <c r="G90" s="6">
        <f t="shared" si="8"/>
        <v>667.2268151147541</v>
      </c>
      <c r="H90" s="6">
        <f t="shared" si="9"/>
        <v>823.4240785723898</v>
      </c>
      <c r="I90" s="4">
        <f t="shared" si="13"/>
        <v>1.0182149052699057</v>
      </c>
      <c r="J90" s="4">
        <f t="shared" si="10"/>
        <v>1.253998769433638</v>
      </c>
      <c r="K90" s="3">
        <f t="shared" si="11"/>
        <v>0.007839450223506749</v>
      </c>
      <c r="L90" s="3">
        <f t="shared" si="12"/>
        <v>0.09829711031571613</v>
      </c>
    </row>
    <row r="91" spans="1:12" ht="12.75">
      <c r="A91" s="1">
        <v>11</v>
      </c>
      <c r="B91" s="4">
        <v>1</v>
      </c>
      <c r="C91" s="4">
        <v>0</v>
      </c>
      <c r="D91" s="4">
        <v>1</v>
      </c>
      <c r="E91" s="4">
        <v>0</v>
      </c>
      <c r="F91" s="6">
        <v>67.95</v>
      </c>
      <c r="G91" s="6">
        <f t="shared" si="8"/>
        <v>741.3664964456657</v>
      </c>
      <c r="H91" s="6">
        <f t="shared" si="9"/>
        <v>912.512466907383</v>
      </c>
      <c r="I91" s="4">
        <f t="shared" si="13"/>
        <v>1.0000451916218158</v>
      </c>
      <c r="J91" s="4"/>
      <c r="K91" s="3">
        <f t="shared" si="11"/>
        <v>1.9626028520180458E-05</v>
      </c>
      <c r="L91" s="3"/>
    </row>
  </sheetData>
  <mergeCells count="16">
    <mergeCell ref="A79:A80"/>
    <mergeCell ref="B79:C79"/>
    <mergeCell ref="D79:E79"/>
    <mergeCell ref="G79:G80"/>
    <mergeCell ref="A14:H14"/>
    <mergeCell ref="A42:A43"/>
    <mergeCell ref="B42:C42"/>
    <mergeCell ref="I42:J42"/>
    <mergeCell ref="D42:F42"/>
    <mergeCell ref="G42:H42"/>
    <mergeCell ref="L79:L80"/>
    <mergeCell ref="F79:F80"/>
    <mergeCell ref="I79:I80"/>
    <mergeCell ref="J79:J80"/>
    <mergeCell ref="K79:K80"/>
    <mergeCell ref="H79:H8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Координационная химия 269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gamess</dc:creator>
  <cp:keywords/>
  <dc:description>Кипение бинарной системы</dc:description>
  <cp:lastModifiedBy>Киселев</cp:lastModifiedBy>
  <dcterms:created xsi:type="dcterms:W3CDTF">2002-04-12T10:46:27Z</dcterms:created>
  <dcterms:modified xsi:type="dcterms:W3CDTF">2002-04-16T15:56:15Z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