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Лист1" sheetId="1" r:id="rId1"/>
    <sheet name="Лист2" sheetId="2" r:id="rId2"/>
    <sheet name="Лист4" sheetId="3" r:id="rId3"/>
    <sheet name="Лист5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<sst xmlns="http://schemas.openxmlformats.org/spreadsheetml/2006/main" count="50" uniqueCount="34">
  <si>
    <t>Углеводороды</t>
  </si>
  <si>
    <t>Гексан</t>
  </si>
  <si>
    <t>Гептан</t>
  </si>
  <si>
    <t>Октан</t>
  </si>
  <si>
    <t>Нонан</t>
  </si>
  <si>
    <t>VR'</t>
  </si>
  <si>
    <t>k'</t>
  </si>
  <si>
    <t>N</t>
  </si>
  <si>
    <t>H, мм</t>
  </si>
  <si>
    <t>Метан</t>
  </si>
  <si>
    <t>F</t>
  </si>
  <si>
    <r>
      <t>t</t>
    </r>
    <r>
      <rPr>
        <vertAlign val="subscript"/>
        <sz val="10"/>
        <rFont val="Arial CYR"/>
        <family val="2"/>
      </rPr>
      <t>R</t>
    </r>
  </si>
  <si>
    <r>
      <t>t</t>
    </r>
    <r>
      <rPr>
        <vertAlign val="subscript"/>
        <sz val="10"/>
        <rFont val="Arial CYR"/>
        <family val="2"/>
      </rPr>
      <t>R</t>
    </r>
    <r>
      <rPr>
        <sz val="10"/>
        <rFont val="Arial Cyr"/>
        <family val="0"/>
      </rPr>
      <t>'</t>
    </r>
  </si>
  <si>
    <r>
      <t>V</t>
    </r>
    <r>
      <rPr>
        <vertAlign val="subscript"/>
        <sz val="10"/>
        <rFont val="Arial CYR"/>
        <family val="2"/>
      </rPr>
      <t>R</t>
    </r>
  </si>
  <si>
    <r>
      <t>V</t>
    </r>
    <r>
      <rPr>
        <vertAlign val="subscript"/>
        <sz val="10"/>
        <rFont val="Arial CYR"/>
        <family val="2"/>
      </rPr>
      <t>R</t>
    </r>
    <r>
      <rPr>
        <sz val="10"/>
        <rFont val="Arial Cyr"/>
        <family val="0"/>
      </rPr>
      <t>'</t>
    </r>
  </si>
  <si>
    <t>w</t>
  </si>
  <si>
    <t>w, mm</t>
  </si>
  <si>
    <t>L</t>
  </si>
  <si>
    <t>Экспериментальные хроматографические параметры</t>
  </si>
  <si>
    <t>Результаты количественного анализа смеси</t>
  </si>
  <si>
    <t>Номер пика</t>
  </si>
  <si>
    <t>Вещество</t>
  </si>
  <si>
    <t>h, мм</t>
  </si>
  <si>
    <t>w, мм</t>
  </si>
  <si>
    <t>Содержание углеводорода, %</t>
  </si>
  <si>
    <r>
      <t>S, мм</t>
    </r>
    <r>
      <rPr>
        <vertAlign val="superscript"/>
        <sz val="10"/>
        <rFont val="Arial CYR"/>
        <family val="2"/>
      </rPr>
      <t>2</t>
    </r>
  </si>
  <si>
    <t>k</t>
  </si>
  <si>
    <t>n</t>
  </si>
  <si>
    <t>M</t>
  </si>
  <si>
    <t>T</t>
  </si>
  <si>
    <t>lgVR'</t>
  </si>
  <si>
    <t>tR</t>
  </si>
  <si>
    <t>tR'</t>
  </si>
  <si>
    <t>VR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</si>
</sst>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13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5.25"/>
      <name val="Arial Cyr"/>
      <family val="0"/>
    </font>
    <font>
      <sz val="16"/>
      <name val="Arial Cyr"/>
      <family val="0"/>
    </font>
    <font>
      <b/>
      <sz val="9.25"/>
      <name val="Arial Cyr"/>
      <family val="2"/>
    </font>
    <font>
      <b/>
      <vertAlign val="subscript"/>
      <sz val="9.25"/>
      <name val="Arial CYR"/>
      <family val="2"/>
    </font>
    <font>
      <b/>
      <vertAlign val="superscript"/>
      <sz val="9.25"/>
      <name val="Arial Cyr"/>
      <family val="2"/>
    </font>
    <font>
      <sz val="9.25"/>
      <name val="Arial Cyr"/>
      <family val="2"/>
    </font>
    <font>
      <b/>
      <sz val="12"/>
      <name val="Arial Cyr"/>
      <family val="2"/>
    </font>
    <font>
      <b/>
      <vertAlign val="subscript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lg(V</a:t>
            </a:r>
            <a:r>
              <a:rPr lang="en-US" cap="none" sz="1200" b="1" i="0" u="none" baseline="-25000"/>
              <a:t>R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')=f(T)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725"/>
          <c:w val="0.927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Лист3!$F$2:$F$5</c:f>
              <c:numCache>
                <c:ptCount val="4"/>
                <c:pt idx="0">
                  <c:v>68.8</c:v>
                </c:pt>
                <c:pt idx="1">
                  <c:v>98.5</c:v>
                </c:pt>
                <c:pt idx="2">
                  <c:v>125</c:v>
                </c:pt>
                <c:pt idx="3">
                  <c:v>158</c:v>
                </c:pt>
              </c:numCache>
            </c:numRef>
          </c:xVal>
          <c:yVal>
            <c:numRef>
              <c:f>Лист3!$C$2:$C$5</c:f>
              <c:numCache>
                <c:ptCount val="4"/>
                <c:pt idx="0">
                  <c:v>0.6101276130759954</c:v>
                </c:pt>
                <c:pt idx="1">
                  <c:v>0.9268567089496923</c:v>
                </c:pt>
                <c:pt idx="2">
                  <c:v>1.2928096654172903</c:v>
                </c:pt>
                <c:pt idx="3">
                  <c:v>1.572581201332486</c:v>
                </c:pt>
              </c:numCache>
            </c:numRef>
          </c:yVal>
          <c:smooth val="0"/>
        </c:ser>
        <c:axId val="21989289"/>
        <c:axId val="63685874"/>
      </c:scatterChart>
      <c:valAx>
        <c:axId val="2198928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T, </a:t>
                </a:r>
                <a:r>
                  <a:rPr lang="en-US" cap="none" sz="925" b="1" i="0" u="none" baseline="30000">
                    <a:latin typeface="Arial Cyr"/>
                    <a:ea typeface="Arial Cyr"/>
                    <a:cs typeface="Arial Cyr"/>
                  </a:rPr>
                  <a:t>o</a:t>
                </a: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685874"/>
        <c:crosses val="autoZero"/>
        <c:crossBetween val="midCat"/>
        <c:dispUnits/>
      </c:valAx>
      <c:valAx>
        <c:axId val="6368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lg(V</a:t>
                </a:r>
                <a:r>
                  <a:rPr lang="en-US" cap="none" sz="925" b="1" i="0" u="none" baseline="-25000"/>
                  <a:t>R</a:t>
                </a: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989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7</xdr:col>
      <xdr:colOff>676275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8575" y="1009650"/>
        <a:ext cx="62484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3.625" style="0" bestFit="1" customWidth="1"/>
    <col min="2" max="2" width="6.00390625" style="0" bestFit="1" customWidth="1"/>
    <col min="3" max="3" width="6.625" style="0" bestFit="1" customWidth="1"/>
    <col min="4" max="4" width="6.00390625" style="0" bestFit="1" customWidth="1"/>
    <col min="5" max="6" width="5.625" style="0" bestFit="1" customWidth="1"/>
    <col min="7" max="7" width="4.625" style="0" bestFit="1" customWidth="1"/>
    <col min="8" max="8" width="4.00390625" style="0" bestFit="1" customWidth="1"/>
    <col min="9" max="9" width="6.00390625" style="0" bestFit="1" customWidth="1"/>
    <col min="11" max="12" width="0" style="0" hidden="1" customWidth="1"/>
  </cols>
  <sheetData>
    <row r="1" spans="1:9" ht="13.5" thickBot="1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12" ht="15.75">
      <c r="A2" s="14" t="s">
        <v>0</v>
      </c>
      <c r="B2" s="15" t="s">
        <v>11</v>
      </c>
      <c r="C2" s="15" t="s">
        <v>15</v>
      </c>
      <c r="D2" s="15" t="s">
        <v>12</v>
      </c>
      <c r="E2" s="15" t="s">
        <v>13</v>
      </c>
      <c r="F2" s="15" t="s">
        <v>14</v>
      </c>
      <c r="G2" s="15" t="s">
        <v>6</v>
      </c>
      <c r="H2" s="15" t="s">
        <v>7</v>
      </c>
      <c r="I2" s="16" t="s">
        <v>8</v>
      </c>
      <c r="K2" t="s">
        <v>10</v>
      </c>
      <c r="L2" t="s">
        <v>16</v>
      </c>
    </row>
    <row r="3" spans="1:12" ht="12.75">
      <c r="A3" s="17" t="s">
        <v>1</v>
      </c>
      <c r="B3" s="10">
        <v>0.376</v>
      </c>
      <c r="C3" s="11">
        <f>L3/30*0.47</f>
        <v>0.0705</v>
      </c>
      <c r="D3" s="10">
        <f>B3-$B$6</f>
        <v>0.163</v>
      </c>
      <c r="E3" s="12">
        <f>B3*$K$3</f>
        <v>9.4</v>
      </c>
      <c r="F3" s="12">
        <f>D3*$K$3</f>
        <v>4.075</v>
      </c>
      <c r="G3" s="12">
        <f>D3/$B$6</f>
        <v>0.7652582159624414</v>
      </c>
      <c r="H3" s="13">
        <f>16*(B3/C3)^2</f>
        <v>455.1111111111112</v>
      </c>
      <c r="I3" s="18">
        <f>$K$5/H3</f>
        <v>2.1972656249999996</v>
      </c>
      <c r="K3">
        <v>25</v>
      </c>
      <c r="L3">
        <v>4.5</v>
      </c>
    </row>
    <row r="4" spans="1:12" ht="12.75">
      <c r="A4" s="17" t="s">
        <v>2</v>
      </c>
      <c r="B4" s="10">
        <v>0.551</v>
      </c>
      <c r="C4" s="11">
        <f>L4/30*0.47</f>
        <v>0.07833333333333332</v>
      </c>
      <c r="D4" s="10">
        <f>B4-$B$6</f>
        <v>0.3380000000000001</v>
      </c>
      <c r="E4" s="12">
        <f>B4*$K$3</f>
        <v>13.775</v>
      </c>
      <c r="F4" s="12">
        <f>D4*$K$3</f>
        <v>8.450000000000003</v>
      </c>
      <c r="G4" s="12">
        <f>D4/$B$6</f>
        <v>1.5868544600938972</v>
      </c>
      <c r="H4" s="13">
        <f>16*(B4/C4)^2</f>
        <v>791.6440742417387</v>
      </c>
      <c r="I4" s="18">
        <f>$K$5/H4</f>
        <v>1.2631939435128483</v>
      </c>
      <c r="K4" t="s">
        <v>17</v>
      </c>
      <c r="L4">
        <v>5</v>
      </c>
    </row>
    <row r="5" spans="1:12" ht="12.75">
      <c r="A5" s="17" t="s">
        <v>3</v>
      </c>
      <c r="B5" s="10">
        <v>0.998</v>
      </c>
      <c r="C5" s="11">
        <f>L5/30*0.47</f>
        <v>0.188</v>
      </c>
      <c r="D5" s="10">
        <f>B5-$B$6</f>
        <v>0.785</v>
      </c>
      <c r="E5" s="12">
        <f>B5*$K$3</f>
        <v>24.95</v>
      </c>
      <c r="F5" s="12">
        <f>D5*$K$3</f>
        <v>19.625</v>
      </c>
      <c r="G5" s="12">
        <f>D5/$B$6</f>
        <v>3.6854460093896715</v>
      </c>
      <c r="H5" s="13">
        <f>16*(B5/C5)^2</f>
        <v>450.88456315074694</v>
      </c>
      <c r="I5" s="18">
        <f>$K$5/H5</f>
        <v>2.217862578865145</v>
      </c>
      <c r="K5">
        <f>1*10^3</f>
        <v>1000</v>
      </c>
      <c r="L5">
        <v>12</v>
      </c>
    </row>
    <row r="6" spans="1:9" ht="13.5" thickBot="1">
      <c r="A6" s="19" t="s">
        <v>9</v>
      </c>
      <c r="B6" s="20">
        <v>0.213</v>
      </c>
      <c r="C6" s="20"/>
      <c r="D6" s="20"/>
      <c r="E6" s="21">
        <f>B6*$K$3</f>
        <v>5.325</v>
      </c>
      <c r="F6" s="21"/>
      <c r="G6" s="20"/>
      <c r="H6" s="20"/>
      <c r="I6" s="22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L23" sqref="L23"/>
    </sheetView>
  </sheetViews>
  <sheetFormatPr defaultColWidth="9.00390625" defaultRowHeight="12.75"/>
  <cols>
    <col min="1" max="1" width="11.00390625" style="0" bestFit="1" customWidth="1"/>
    <col min="3" max="3" width="5.75390625" style="0" bestFit="1" customWidth="1"/>
    <col min="4" max="4" width="6.00390625" style="0" bestFit="1" customWidth="1"/>
    <col min="5" max="5" width="7.00390625" style="0" bestFit="1" customWidth="1"/>
    <col min="6" max="6" width="7.00390625" style="0" customWidth="1"/>
    <col min="7" max="7" width="27.75390625" style="0" bestFit="1" customWidth="1"/>
    <col min="9" max="9" width="0" style="0" hidden="1" customWidth="1"/>
  </cols>
  <sheetData>
    <row r="1" spans="1:7" ht="13.5" thickBot="1">
      <c r="A1" s="23" t="s">
        <v>19</v>
      </c>
      <c r="B1" s="23"/>
      <c r="C1" s="23"/>
      <c r="D1" s="23"/>
      <c r="E1" s="23"/>
      <c r="F1" s="23"/>
      <c r="G1" s="23"/>
    </row>
    <row r="2" spans="1:7" ht="14.25">
      <c r="A2" s="2" t="s">
        <v>20</v>
      </c>
      <c r="B2" s="3" t="s">
        <v>21</v>
      </c>
      <c r="C2" s="3" t="s">
        <v>22</v>
      </c>
      <c r="D2" s="3" t="s">
        <v>23</v>
      </c>
      <c r="E2" s="3" t="s">
        <v>25</v>
      </c>
      <c r="F2" s="3" t="s">
        <v>26</v>
      </c>
      <c r="G2" s="4" t="s">
        <v>24</v>
      </c>
    </row>
    <row r="3" spans="1:9" ht="12.75">
      <c r="A3" s="5">
        <v>1</v>
      </c>
      <c r="B3" s="1" t="s">
        <v>1</v>
      </c>
      <c r="C3" s="1">
        <v>105</v>
      </c>
      <c r="D3" s="1">
        <v>4.5</v>
      </c>
      <c r="E3" s="1">
        <f>D3*C3*0.5</f>
        <v>236.25</v>
      </c>
      <c r="F3" s="1">
        <v>0.7</v>
      </c>
      <c r="G3" s="6">
        <f>I3/$I$6</f>
        <v>0.34294157291720667</v>
      </c>
      <c r="I3">
        <f>E3*F3</f>
        <v>165.375</v>
      </c>
    </row>
    <row r="4" spans="1:9" ht="12.75">
      <c r="A4" s="5">
        <v>2</v>
      </c>
      <c r="B4" s="1" t="s">
        <v>2</v>
      </c>
      <c r="C4" s="1">
        <v>35</v>
      </c>
      <c r="D4" s="1">
        <v>5</v>
      </c>
      <c r="E4" s="1">
        <f>D4*C4*0.5</f>
        <v>87.5</v>
      </c>
      <c r="F4" s="1">
        <v>0.7</v>
      </c>
      <c r="G4" s="6">
        <f>I4/$I$6</f>
        <v>0.1270153973767432</v>
      </c>
      <c r="I4">
        <f>E4*F4</f>
        <v>61.24999999999999</v>
      </c>
    </row>
    <row r="5" spans="1:9" ht="13.5" thickBot="1">
      <c r="A5" s="7">
        <v>3</v>
      </c>
      <c r="B5" s="8" t="s">
        <v>3</v>
      </c>
      <c r="C5" s="8">
        <v>60</v>
      </c>
      <c r="D5" s="8">
        <v>12</v>
      </c>
      <c r="E5" s="8">
        <f>D5*C5*0.5</f>
        <v>360</v>
      </c>
      <c r="F5" s="8">
        <v>0.71</v>
      </c>
      <c r="G5" s="9">
        <f>I5/$I$6</f>
        <v>0.53004302970605</v>
      </c>
      <c r="I5">
        <f>E5*F5</f>
        <v>255.6</v>
      </c>
    </row>
    <row r="6" ht="12.75">
      <c r="I6">
        <f>SUM(I3:I5)</f>
        <v>482.225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E14" sqref="E14"/>
    </sheetView>
  </sheetViews>
  <sheetFormatPr defaultColWidth="9.00390625" defaultRowHeight="12.75"/>
  <sheetData>
    <row r="2" spans="1:9" ht="12.75">
      <c r="A2" t="s">
        <v>0</v>
      </c>
      <c r="B2" t="s">
        <v>31</v>
      </c>
      <c r="C2" t="s">
        <v>15</v>
      </c>
      <c r="D2" t="s">
        <v>32</v>
      </c>
      <c r="E2" t="s">
        <v>33</v>
      </c>
      <c r="F2" t="s">
        <v>5</v>
      </c>
      <c r="G2" t="s">
        <v>6</v>
      </c>
      <c r="H2" t="s">
        <v>7</v>
      </c>
      <c r="I2" t="s">
        <v>8</v>
      </c>
    </row>
    <row r="3" spans="1:9" ht="12.75">
      <c r="A3" t="s">
        <v>1</v>
      </c>
      <c r="B3">
        <v>0.376</v>
      </c>
      <c r="C3">
        <v>0.0705</v>
      </c>
      <c r="D3">
        <v>0.163</v>
      </c>
      <c r="E3">
        <v>9.4</v>
      </c>
      <c r="F3">
        <v>4.075</v>
      </c>
      <c r="G3">
        <v>0.7652582159624414</v>
      </c>
      <c r="H3">
        <v>455.1111111111112</v>
      </c>
      <c r="I3">
        <v>2.197265625</v>
      </c>
    </row>
    <row r="4" spans="1:9" ht="12.75">
      <c r="A4" t="s">
        <v>2</v>
      </c>
      <c r="B4">
        <v>0.551</v>
      </c>
      <c r="C4">
        <v>0.07833333333333332</v>
      </c>
      <c r="D4">
        <v>0.3380000000000001</v>
      </c>
      <c r="E4">
        <v>13.775</v>
      </c>
      <c r="F4">
        <v>8.45</v>
      </c>
      <c r="G4">
        <v>1.5868544600938972</v>
      </c>
      <c r="H4">
        <v>791.6440742417387</v>
      </c>
      <c r="I4">
        <v>1.2631939435128483</v>
      </c>
    </row>
    <row r="5" spans="1:9" ht="12.75">
      <c r="A5" t="s">
        <v>3</v>
      </c>
      <c r="B5">
        <v>0.998</v>
      </c>
      <c r="C5">
        <v>0.188</v>
      </c>
      <c r="D5">
        <v>0.785</v>
      </c>
      <c r="E5">
        <v>24.95</v>
      </c>
      <c r="F5">
        <v>19.625</v>
      </c>
      <c r="G5">
        <v>3.6854460093896715</v>
      </c>
      <c r="H5">
        <v>450.88456315074694</v>
      </c>
      <c r="I5">
        <v>2.217862578865145</v>
      </c>
    </row>
    <row r="6" spans="1:5" ht="12.75">
      <c r="A6" t="s">
        <v>9</v>
      </c>
      <c r="B6">
        <v>0.213</v>
      </c>
      <c r="E6">
        <v>5.325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8" sqref="C8"/>
    </sheetView>
  </sheetViews>
  <sheetFormatPr defaultColWidth="9.00390625" defaultRowHeight="12.75"/>
  <sheetData>
    <row r="1" spans="2:6" ht="12.75">
      <c r="B1" t="s">
        <v>5</v>
      </c>
      <c r="C1" t="s">
        <v>30</v>
      </c>
      <c r="D1" t="s">
        <v>27</v>
      </c>
      <c r="E1" t="s">
        <v>28</v>
      </c>
      <c r="F1" t="s">
        <v>29</v>
      </c>
    </row>
    <row r="2" spans="1:6" ht="12.75">
      <c r="A2" s="17" t="s">
        <v>1</v>
      </c>
      <c r="B2">
        <v>4.075</v>
      </c>
      <c r="C2">
        <f>LOG10(B2)</f>
        <v>0.6101276130759954</v>
      </c>
      <c r="D2">
        <v>6</v>
      </c>
      <c r="E2">
        <v>86</v>
      </c>
      <c r="F2">
        <v>68.8</v>
      </c>
    </row>
    <row r="3" spans="1:6" ht="12.75">
      <c r="A3" s="17" t="s">
        <v>2</v>
      </c>
      <c r="B3">
        <v>8.45</v>
      </c>
      <c r="C3">
        <f>LOG10(B3)</f>
        <v>0.9268567089496923</v>
      </c>
      <c r="D3">
        <v>7</v>
      </c>
      <c r="E3">
        <v>100</v>
      </c>
      <c r="F3">
        <v>98.5</v>
      </c>
    </row>
    <row r="4" spans="1:6" ht="12.75">
      <c r="A4" s="17" t="s">
        <v>3</v>
      </c>
      <c r="B4">
        <v>19.625</v>
      </c>
      <c r="C4">
        <f>LOG10(B4)</f>
        <v>1.2928096654172903</v>
      </c>
      <c r="D4">
        <v>8</v>
      </c>
      <c r="E4">
        <v>114</v>
      </c>
      <c r="F4">
        <v>125</v>
      </c>
    </row>
    <row r="5" spans="1:6" ht="12.75">
      <c r="A5" s="17" t="s">
        <v>4</v>
      </c>
      <c r="B5">
        <v>37.375</v>
      </c>
      <c r="C5">
        <f>LOG10(B5)</f>
        <v>1.572581201332486</v>
      </c>
      <c r="D5">
        <v>9</v>
      </c>
      <c r="E5">
        <v>128</v>
      </c>
      <c r="F5">
        <v>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Хроматография</dc:description>
  <cp:lastModifiedBy>Mike</cp:lastModifiedBy>
  <cp:lastPrinted>2002-04-25T19:08:17Z</cp:lastPrinted>
  <dcterms:created xsi:type="dcterms:W3CDTF">2002-04-16T13:35:01Z</dcterms:created>
  <dcterms:modified xsi:type="dcterms:W3CDTF">2002-04-25T19:08:28Z</dcterms:modified>
  <cp:category/>
  <cp:version/>
  <cp:contentType/>
  <cp:contentStatus/>
</cp:coreProperties>
</file>