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09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<sst xmlns="http://schemas.openxmlformats.org/spreadsheetml/2006/main" count="49" uniqueCount="22">
  <si>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t, мин</t>
  </si>
  <si>
    <t>P, мН</t>
  </si>
  <si>
    <t>средн.</t>
  </si>
  <si>
    <t>m, мг</t>
  </si>
  <si>
    <t>-</t>
  </si>
  <si>
    <t>K =</t>
  </si>
  <si>
    <r>
      <t>см</t>
    </r>
    <r>
      <rPr>
        <vertAlign val="superscript"/>
        <sz val="10"/>
        <rFont val="Arial Cyr"/>
        <family val="2"/>
      </rPr>
      <t>1/2</t>
    </r>
    <r>
      <rPr>
        <sz val="10"/>
        <rFont val="Arial Cyr"/>
        <family val="0"/>
      </rPr>
      <t>мин</t>
    </r>
    <r>
      <rPr>
        <vertAlign val="superscript"/>
        <sz val="10"/>
        <rFont val="Arial Cyr"/>
        <family val="2"/>
      </rPr>
      <t>1/2</t>
    </r>
  </si>
  <si>
    <r>
      <t>*</t>
    </r>
    <r>
      <rPr>
        <sz val="10"/>
        <rFont val="Arial Cyr"/>
        <family val="0"/>
      </rPr>
      <t>10</t>
    </r>
    <r>
      <rPr>
        <vertAlign val="superscript"/>
        <sz val="10"/>
        <rFont val="Arial Cyr"/>
        <family val="2"/>
      </rPr>
      <t>-4</t>
    </r>
  </si>
  <si>
    <r>
      <t>t</t>
    </r>
    <r>
      <rPr>
        <vertAlign val="subscript"/>
        <sz val="10"/>
        <rFont val="Arial Cyr"/>
        <family val="2"/>
      </rPr>
      <t>min</t>
    </r>
    <r>
      <rPr>
        <sz val="10"/>
        <rFont val="Arial Cyr"/>
        <family val="0"/>
      </rPr>
      <t xml:space="preserve"> = </t>
    </r>
  </si>
  <si>
    <t>мин</t>
  </si>
  <si>
    <r>
      <t>r</t>
    </r>
    <r>
      <rPr>
        <vertAlign val="subscript"/>
        <sz val="10"/>
        <rFont val="Arial Cyr"/>
        <family val="2"/>
      </rPr>
      <t>max</t>
    </r>
    <r>
      <rPr>
        <sz val="10"/>
        <rFont val="Arial Cyr"/>
        <family val="0"/>
      </rPr>
      <t xml:space="preserve"> = </t>
    </r>
  </si>
  <si>
    <t xml:space="preserve">H = </t>
  </si>
  <si>
    <t>см</t>
  </si>
  <si>
    <r>
      <t>t</t>
    </r>
    <r>
      <rPr>
        <vertAlign val="subscript"/>
        <sz val="10"/>
        <rFont val="Arial Cyr"/>
        <family val="2"/>
      </rPr>
      <t>max</t>
    </r>
    <r>
      <rPr>
        <sz val="10"/>
        <rFont val="Arial Cyr"/>
        <family val="0"/>
      </rPr>
      <t xml:space="preserve"> = </t>
    </r>
  </si>
  <si>
    <r>
      <t>r</t>
    </r>
    <r>
      <rPr>
        <vertAlign val="subscript"/>
        <sz val="10"/>
        <rFont val="Arial Cyr"/>
        <family val="2"/>
      </rPr>
      <t>min</t>
    </r>
    <r>
      <rPr>
        <sz val="10"/>
        <rFont val="Arial Cyr"/>
        <family val="0"/>
      </rPr>
      <t xml:space="preserve"> = </t>
    </r>
  </si>
  <si>
    <r>
      <t>t</t>
    </r>
    <r>
      <rPr>
        <vertAlign val="subscript"/>
        <sz val="10"/>
        <rFont val="Arial Cyr"/>
        <family val="2"/>
      </rPr>
      <t>попр</t>
    </r>
    <r>
      <rPr>
        <sz val="10"/>
        <rFont val="Arial Cyr"/>
        <family val="0"/>
      </rPr>
      <t>, мин</t>
    </r>
  </si>
  <si>
    <t>dP/dt</t>
  </si>
  <si>
    <t>r, см</t>
  </si>
  <si>
    <t>q, мН</t>
  </si>
  <si>
    <t>Q, %</t>
  </si>
  <si>
    <t>F</t>
  </si>
  <si>
    <t>-dQ/dt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</si>
</sst>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9">
    <font>
      <sz val="10"/>
      <name val="Arial Cyr"/>
      <family val="0"/>
    </font>
    <font>
      <vertAlign val="superscript"/>
      <sz val="10"/>
      <name val="Arial Cyr"/>
      <family val="2"/>
    </font>
    <font>
      <vertAlign val="subscript"/>
      <sz val="8"/>
      <name val="Arial Cyr"/>
      <family val="2"/>
    </font>
    <font>
      <vertAlign val="subscript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vertAlign val="superscript"/>
      <sz val="8"/>
      <name val="Arial Cyr"/>
      <family val="0"/>
    </font>
    <font>
      <sz val="5.75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1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 quotePrefix="1">
      <alignment horizontal="center" vertical="center"/>
    </xf>
    <xf numFmtId="164" fontId="0" fillId="0" borderId="7" xfId="0" applyNumberFormat="1" applyBorder="1" applyAlignment="1" quotePrefix="1">
      <alignment horizontal="center" vertical="center"/>
    </xf>
    <xf numFmtId="164" fontId="0" fillId="0" borderId="9" xfId="0" applyNumberFormat="1" applyBorder="1" applyAlignment="1" quotePrefix="1">
      <alignment horizontal="center" vertical="center"/>
    </xf>
    <xf numFmtId="1" fontId="0" fillId="0" borderId="7" xfId="0" applyNumberFormat="1" applyBorder="1" applyAlignment="1" quotePrefix="1">
      <alignment horizontal="center" vertical="center"/>
    </xf>
    <xf numFmtId="11" fontId="0" fillId="0" borderId="7" xfId="0" applyNumberFormat="1" applyFont="1" applyBorder="1" applyAlignment="1" quotePrefix="1">
      <alignment horizontal="center" vertical="center"/>
    </xf>
    <xf numFmtId="11" fontId="0" fillId="0" borderId="7" xfId="0" applyNumberFormat="1" applyFont="1" applyBorder="1" applyAlignment="1">
      <alignment horizontal="center" vertical="center"/>
    </xf>
    <xf numFmtId="11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 quotePrefix="1">
      <alignment horizontal="center" vertical="center"/>
    </xf>
    <xf numFmtId="1" fontId="0" fillId="0" borderId="11" xfId="0" applyNumberFormat="1" applyBorder="1" applyAlignment="1" quotePrefix="1">
      <alignment horizontal="center" vertical="center"/>
    </xf>
    <xf numFmtId="11" fontId="0" fillId="0" borderId="11" xfId="0" applyNumberFormat="1" applyFont="1" applyBorder="1" applyAlignment="1" quotePrefix="1">
      <alignment horizontal="center" vertical="center"/>
    </xf>
    <xf numFmtId="1" fontId="0" fillId="0" borderId="9" xfId="0" applyNumberFormat="1" applyBorder="1" applyAlignment="1" quotePrefix="1">
      <alignment horizontal="center" vertical="center"/>
    </xf>
    <xf numFmtId="1" fontId="0" fillId="0" borderId="12" xfId="0" applyNumberForma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5" fontId="0" fillId="0" borderId="14" xfId="0" applyNumberFormat="1" applyBorder="1" applyAlignment="1" quotePrefix="1">
      <alignment horizontal="center" vertical="center"/>
    </xf>
    <xf numFmtId="164" fontId="0" fillId="0" borderId="14" xfId="0" applyNumberFormat="1" applyBorder="1" applyAlignment="1" quotePrefix="1">
      <alignment horizontal="center" vertical="center"/>
    </xf>
    <xf numFmtId="164" fontId="0" fillId="0" borderId="15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P(t)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75"/>
          <c:w val="1"/>
          <c:h val="0.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Лист1!$A$5:$A$13</c:f>
              <c:numCache/>
            </c:numRef>
          </c:xVal>
          <c:yVal>
            <c:numRef>
              <c:f>Лист1!$G$5:$G$13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1"/>
            <c:backward val="1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Лист1!$A$5:$A$7</c:f>
              <c:numCache/>
            </c:numRef>
          </c:xVal>
          <c:yVal>
            <c:numRef>
              <c:f>Лист1!$G$5:$G$7</c:f>
              <c:numCache/>
            </c:numRef>
          </c:yVal>
          <c:smooth val="0"/>
        </c:ser>
        <c:axId val="47740598"/>
        <c:axId val="27012199"/>
      </c:scatterChart>
      <c:valAx>
        <c:axId val="4774059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t, мин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crossBetween val="midCat"/>
        <c:dispUnits/>
      </c:valAx>
      <c:valAx>
        <c:axId val="270121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P, мН</a:t>
                </a:r>
              </a:p>
            </c:rich>
          </c:tx>
          <c:layout>
            <c:manualLayout>
              <c:xMode val="factor"/>
              <c:yMode val="factor"/>
              <c:x val="0.0025"/>
              <c:y val="0.19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77405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Q(t)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5"/>
          <c:w val="1"/>
          <c:h val="0.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Лист1!$K$7:$K$13</c:f>
              <c:numCache/>
            </c:numRef>
          </c:xVal>
          <c:yVal>
            <c:numRef>
              <c:f>Лист1!$L$7:$L$13</c:f>
              <c:numCache/>
            </c:numRef>
          </c:yVal>
          <c:smooth val="1"/>
        </c:ser>
        <c:axId val="41783200"/>
        <c:axId val="40504481"/>
      </c:scatterChart>
      <c:valAx>
        <c:axId val="41783200"/>
        <c:scaling>
          <c:orientation val="minMax"/>
          <c:min val="0.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r, см</a:t>
                </a:r>
              </a:p>
            </c:rich>
          </c:tx>
          <c:layout>
            <c:manualLayout>
              <c:xMode val="factor"/>
              <c:yMode val="factor"/>
              <c:x val="0.00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504481"/>
        <c:crosses val="autoZero"/>
        <c:crossBetween val="midCat"/>
        <c:dispUnits/>
      </c:valAx>
      <c:valAx>
        <c:axId val="4050448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Q, 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7832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F(t)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1"/>
          <c:h val="0.8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Лист1!$K$7:$K$13</c:f>
              <c:numCache/>
            </c:numRef>
          </c:xVal>
          <c:yVal>
            <c:numRef>
              <c:f>Лист1!$N$7:$N$13</c:f>
              <c:numCache/>
            </c:numRef>
          </c:yVal>
          <c:smooth val="1"/>
        </c:ser>
        <c:axId val="28996010"/>
        <c:axId val="59637499"/>
      </c:scatterChart>
      <c:valAx>
        <c:axId val="28996010"/>
        <c:scaling>
          <c:orientation val="minMax"/>
          <c:min val="0.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r, см</a:t>
                </a:r>
              </a:p>
            </c:rich>
          </c:tx>
          <c:layout>
            <c:manualLayout>
              <c:xMode val="factor"/>
              <c:yMode val="factor"/>
              <c:x val="-0.01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637499"/>
        <c:crosses val="autoZero"/>
        <c:crossBetween val="midCat"/>
        <c:dispUnits/>
      </c:valAx>
      <c:valAx>
        <c:axId val="59637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0.010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9960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114300</xdr:rowOff>
    </xdr:from>
    <xdr:to>
      <xdr:col>10</xdr:col>
      <xdr:colOff>9525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0" y="2981325"/>
        <a:ext cx="4943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10</xdr:col>
      <xdr:colOff>19050</xdr:colOff>
      <xdr:row>52</xdr:row>
      <xdr:rowOff>95250</xdr:rowOff>
    </xdr:to>
    <xdr:graphicFrame>
      <xdr:nvGraphicFramePr>
        <xdr:cNvPr id="2" name="Chart 3"/>
        <xdr:cNvGraphicFramePr/>
      </xdr:nvGraphicFramePr>
      <xdr:xfrm>
        <a:off x="9525" y="6267450"/>
        <a:ext cx="49434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133350</xdr:rowOff>
    </xdr:from>
    <xdr:to>
      <xdr:col>10</xdr:col>
      <xdr:colOff>19050</xdr:colOff>
      <xdr:row>67</xdr:row>
      <xdr:rowOff>76200</xdr:rowOff>
    </xdr:to>
    <xdr:graphicFrame>
      <xdr:nvGraphicFramePr>
        <xdr:cNvPr id="3" name="Chart 4"/>
        <xdr:cNvGraphicFramePr/>
      </xdr:nvGraphicFramePr>
      <xdr:xfrm>
        <a:off x="0" y="8667750"/>
        <a:ext cx="49530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O27" sqref="O27"/>
    </sheetView>
  </sheetViews>
  <sheetFormatPr defaultColWidth="9.00390625" defaultRowHeight="12.75"/>
  <cols>
    <col min="1" max="1" width="6.75390625" style="1" customWidth="1"/>
    <col min="2" max="2" width="4.625" style="1" bestFit="1" customWidth="1"/>
    <col min="3" max="5" width="4.00390625" style="1" bestFit="1" customWidth="1"/>
    <col min="6" max="6" width="6.75390625" style="1" bestFit="1" customWidth="1"/>
    <col min="7" max="7" width="7.125" style="1" bestFit="1" customWidth="1"/>
    <col min="8" max="8" width="9.75390625" style="1" bestFit="1" customWidth="1"/>
    <col min="9" max="11" width="8.875" style="1" customWidth="1"/>
    <col min="12" max="12" width="9.75390625" style="1" customWidth="1"/>
    <col min="13" max="16384" width="8.875" style="1" customWidth="1"/>
  </cols>
  <sheetData>
    <row r="1" spans="1:8" ht="14.25">
      <c r="A1" s="2" t="s">
        <v>11</v>
      </c>
      <c r="B1" s="8">
        <v>17.5</v>
      </c>
      <c r="C1" s="6" t="s">
        <v>12</v>
      </c>
      <c r="E1" s="2" t="s">
        <v>5</v>
      </c>
      <c r="F1" s="7">
        <v>6.707</v>
      </c>
      <c r="G1" s="10" t="s">
        <v>7</v>
      </c>
      <c r="H1" s="6" t="s">
        <v>6</v>
      </c>
    </row>
    <row r="2" ht="13.5" thickBot="1"/>
    <row r="3" spans="1:14" ht="12" customHeight="1">
      <c r="A3" s="11" t="s">
        <v>0</v>
      </c>
      <c r="B3" s="12" t="s">
        <v>3</v>
      </c>
      <c r="C3" s="12"/>
      <c r="D3" s="12"/>
      <c r="E3" s="12"/>
      <c r="F3" s="12"/>
      <c r="G3" s="12" t="s">
        <v>1</v>
      </c>
      <c r="H3" s="12" t="s">
        <v>15</v>
      </c>
      <c r="I3" s="12" t="s">
        <v>16</v>
      </c>
      <c r="J3" s="12" t="s">
        <v>18</v>
      </c>
      <c r="K3" s="12" t="s">
        <v>17</v>
      </c>
      <c r="L3" s="12" t="s">
        <v>19</v>
      </c>
      <c r="M3" s="13" t="s">
        <v>21</v>
      </c>
      <c r="N3" s="14" t="s">
        <v>20</v>
      </c>
    </row>
    <row r="4" spans="1:14" ht="13.5" thickBot="1">
      <c r="A4" s="48"/>
      <c r="B4" s="30">
        <v>1</v>
      </c>
      <c r="C4" s="30">
        <v>2</v>
      </c>
      <c r="D4" s="30">
        <v>3</v>
      </c>
      <c r="E4" s="30">
        <v>4</v>
      </c>
      <c r="F4" s="30" t="s">
        <v>2</v>
      </c>
      <c r="G4" s="49"/>
      <c r="H4" s="49"/>
      <c r="I4" s="49"/>
      <c r="J4" s="49"/>
      <c r="K4" s="49"/>
      <c r="L4" s="49"/>
      <c r="M4" s="49"/>
      <c r="N4" s="50"/>
    </row>
    <row r="5" spans="1:14" ht="12.75">
      <c r="A5" s="40">
        <v>0.25</v>
      </c>
      <c r="B5" s="41">
        <v>67</v>
      </c>
      <c r="C5" s="41">
        <v>71</v>
      </c>
      <c r="D5" s="41">
        <v>72</v>
      </c>
      <c r="E5" s="41">
        <v>72</v>
      </c>
      <c r="F5" s="42">
        <f>AVERAGE(B5:E5)-40</f>
        <v>30.5</v>
      </c>
      <c r="G5" s="43">
        <f>F5*9.81/1000</f>
        <v>0.29920500000000005</v>
      </c>
      <c r="H5" s="44">
        <f>A5+0.0969</f>
        <v>0.3469</v>
      </c>
      <c r="I5" s="45" t="s">
        <v>4</v>
      </c>
      <c r="J5" s="46" t="s">
        <v>4</v>
      </c>
      <c r="K5" s="46" t="s">
        <v>4</v>
      </c>
      <c r="L5" s="46" t="s">
        <v>4</v>
      </c>
      <c r="M5" s="46" t="s">
        <v>4</v>
      </c>
      <c r="N5" s="47" t="s">
        <v>4</v>
      </c>
    </row>
    <row r="6" spans="1:14" ht="12.75">
      <c r="A6" s="16">
        <v>0.5</v>
      </c>
      <c r="B6" s="15">
        <v>98</v>
      </c>
      <c r="C6" s="15">
        <v>100</v>
      </c>
      <c r="D6" s="15">
        <v>92</v>
      </c>
      <c r="E6" s="15">
        <v>89</v>
      </c>
      <c r="F6" s="17">
        <f aca="true" t="shared" si="0" ref="F6:F13">AVERAGE(B6:E6)-40</f>
        <v>54.75</v>
      </c>
      <c r="G6" s="18">
        <f aca="true" t="shared" si="1" ref="G6:G13">F6*9.81/1000</f>
        <v>0.5370975000000001</v>
      </c>
      <c r="H6" s="19">
        <f aca="true" t="shared" si="2" ref="H6:H13">A6+0.0969</f>
        <v>0.5969</v>
      </c>
      <c r="I6" s="20" t="s">
        <v>4</v>
      </c>
      <c r="J6" s="21" t="s">
        <v>4</v>
      </c>
      <c r="K6" s="21" t="s">
        <v>4</v>
      </c>
      <c r="L6" s="21" t="s">
        <v>4</v>
      </c>
      <c r="M6" s="21" t="s">
        <v>4</v>
      </c>
      <c r="N6" s="22" t="s">
        <v>4</v>
      </c>
    </row>
    <row r="7" spans="1:14" ht="12.75">
      <c r="A7" s="16">
        <v>1</v>
      </c>
      <c r="B7" s="15">
        <v>141</v>
      </c>
      <c r="C7" s="15">
        <v>138</v>
      </c>
      <c r="D7" s="15">
        <v>131</v>
      </c>
      <c r="E7" s="15">
        <v>134</v>
      </c>
      <c r="F7" s="17">
        <f t="shared" si="0"/>
        <v>96</v>
      </c>
      <c r="G7" s="18">
        <f t="shared" si="1"/>
        <v>0.94176</v>
      </c>
      <c r="H7" s="19">
        <f t="shared" si="2"/>
        <v>1.0969</v>
      </c>
      <c r="I7" s="20" t="s">
        <v>4</v>
      </c>
      <c r="J7" s="23">
        <f>0</f>
        <v>0</v>
      </c>
      <c r="K7" s="24">
        <f>G15</f>
        <v>0.0026789450926044626</v>
      </c>
      <c r="L7" s="17">
        <f>J7/$J$13*100</f>
        <v>0</v>
      </c>
      <c r="M7" s="23">
        <v>0</v>
      </c>
      <c r="N7" s="38">
        <v>0</v>
      </c>
    </row>
    <row r="8" spans="1:14" ht="12.75">
      <c r="A8" s="16">
        <v>2</v>
      </c>
      <c r="B8" s="15">
        <v>191</v>
      </c>
      <c r="C8" s="15">
        <v>185</v>
      </c>
      <c r="D8" s="15">
        <v>190</v>
      </c>
      <c r="E8" s="15">
        <v>193</v>
      </c>
      <c r="F8" s="17">
        <f t="shared" si="0"/>
        <v>149.75</v>
      </c>
      <c r="G8" s="18">
        <f t="shared" si="1"/>
        <v>1.4690475</v>
      </c>
      <c r="H8" s="19">
        <f t="shared" si="2"/>
        <v>2.0969</v>
      </c>
      <c r="I8" s="18">
        <f>0.5*((G8-G7)/(H8-H7)+(G9-G8)/(H9-H8))</f>
        <v>0.35316000000000003</v>
      </c>
      <c r="J8" s="23">
        <f>G8/I8-H8</f>
        <v>2.062822222222222</v>
      </c>
      <c r="K8" s="25">
        <f>$F$1*0.0001*($B$1/H8)^0.5</f>
        <v>0.0019375747706093913</v>
      </c>
      <c r="L8" s="17">
        <f aca="true" t="shared" si="3" ref="L8:L13">J8/$J$13*100</f>
        <v>0.986996278575226</v>
      </c>
      <c r="M8" s="26">
        <f>-0.5*((K7-K8)/(L7-L8)+(K8-K9)/(L8-L9))</f>
        <v>0.0004340375698679078</v>
      </c>
      <c r="N8" s="27">
        <f>M8/SUM(M7:M13)</f>
        <v>0.7324203866342588</v>
      </c>
    </row>
    <row r="9" spans="1:14" ht="12.75">
      <c r="A9" s="16">
        <v>3</v>
      </c>
      <c r="B9" s="15">
        <v>212</v>
      </c>
      <c r="C9" s="15">
        <v>204</v>
      </c>
      <c r="D9" s="28" t="s">
        <v>4</v>
      </c>
      <c r="E9" s="28" t="s">
        <v>4</v>
      </c>
      <c r="F9" s="17">
        <f t="shared" si="0"/>
        <v>168</v>
      </c>
      <c r="G9" s="18">
        <f t="shared" si="1"/>
        <v>1.6480800000000002</v>
      </c>
      <c r="H9" s="19">
        <f t="shared" si="2"/>
        <v>3.0969</v>
      </c>
      <c r="I9" s="18">
        <f>0.5*((G9-G8)/(H9-H8)+(G10-G9)/(H10-H9))</f>
        <v>0.14592374999999994</v>
      </c>
      <c r="J9" s="23">
        <f>G9/I9-H9</f>
        <v>8.19721764705883</v>
      </c>
      <c r="K9" s="25">
        <f>$F$1*0.0001*($B$1/H9)^0.5</f>
        <v>0.0015943502699935763</v>
      </c>
      <c r="L9" s="17">
        <f t="shared" si="3"/>
        <v>3.9221137067267127</v>
      </c>
      <c r="M9" s="26">
        <f>-0.5*((K8-K9)/(L8-L9)+(K9-K10)/(L9-L10))</f>
        <v>9.142580526836389E-05</v>
      </c>
      <c r="N9" s="27">
        <f>M9/SUM(M8:M14)</f>
        <v>0.15427725222814778</v>
      </c>
    </row>
    <row r="10" spans="1:14" ht="12.75">
      <c r="A10" s="16">
        <v>4</v>
      </c>
      <c r="B10" s="15">
        <v>224</v>
      </c>
      <c r="C10" s="15">
        <v>215</v>
      </c>
      <c r="D10" s="28" t="s">
        <v>4</v>
      </c>
      <c r="E10" s="28" t="s">
        <v>4</v>
      </c>
      <c r="F10" s="17">
        <f t="shared" si="0"/>
        <v>179.5</v>
      </c>
      <c r="G10" s="18">
        <f t="shared" si="1"/>
        <v>1.7608949999999999</v>
      </c>
      <c r="H10" s="19">
        <f t="shared" si="2"/>
        <v>4.0969</v>
      </c>
      <c r="I10" s="18">
        <f>0.5*((G10-G9)/(H10-H9)+(G11-G10)/(H11-H10))</f>
        <v>0.09319499999999994</v>
      </c>
      <c r="J10" s="23">
        <f>G10/I10-H10</f>
        <v>14.797836842105275</v>
      </c>
      <c r="K10" s="25">
        <f>$F$1*0.0001*($B$1/H10)^0.5</f>
        <v>0.0013861800652078793</v>
      </c>
      <c r="L10" s="17">
        <f t="shared" si="3"/>
        <v>7.08030470914128</v>
      </c>
      <c r="M10" s="26">
        <f>-0.5*((K9-K10)/(L9-L10)+(K10-K11)/(L10-L11))</f>
        <v>4.170264179563374E-05</v>
      </c>
      <c r="N10" s="27">
        <f>M10/SUM(M9:M15)</f>
        <v>0.2629926715615649</v>
      </c>
    </row>
    <row r="11" spans="1:14" ht="12.75">
      <c r="A11" s="16">
        <v>5</v>
      </c>
      <c r="B11" s="15">
        <v>231</v>
      </c>
      <c r="C11" s="15">
        <v>223</v>
      </c>
      <c r="D11" s="28" t="s">
        <v>4</v>
      </c>
      <c r="E11" s="28" t="s">
        <v>4</v>
      </c>
      <c r="F11" s="17">
        <f t="shared" si="0"/>
        <v>187</v>
      </c>
      <c r="G11" s="18">
        <f t="shared" si="1"/>
        <v>1.83447</v>
      </c>
      <c r="H11" s="19">
        <f t="shared" si="2"/>
        <v>5.0969</v>
      </c>
      <c r="I11" s="18">
        <f>0.5*((G11-G10)/(H11-H10)+(G12-G11)/(H12-H11))</f>
        <v>0.04954050000000008</v>
      </c>
      <c r="J11" s="23">
        <f>G11/I11-H11</f>
        <v>31.932802970296976</v>
      </c>
      <c r="K11" s="25">
        <f>$F$1*0.0001*($B$1/H11)^0.5</f>
        <v>0.0012427800534198974</v>
      </c>
      <c r="L11" s="17">
        <f t="shared" si="3"/>
        <v>15.278853095835872</v>
      </c>
      <c r="M11" s="26">
        <f>-0.5*((K10-K11)/(L10-L11)+(K11-K12)/(L11-L12))</f>
        <v>1.643756645271766E-05</v>
      </c>
      <c r="N11" s="27">
        <f>M11/SUM(M10:M16)</f>
        <v>0.24481141392837738</v>
      </c>
    </row>
    <row r="12" spans="1:14" ht="12.75">
      <c r="A12" s="16">
        <v>10</v>
      </c>
      <c r="B12" s="15">
        <v>243</v>
      </c>
      <c r="C12" s="15">
        <v>237</v>
      </c>
      <c r="D12" s="28" t="s">
        <v>4</v>
      </c>
      <c r="E12" s="28" t="s">
        <v>4</v>
      </c>
      <c r="F12" s="17">
        <f t="shared" si="0"/>
        <v>200</v>
      </c>
      <c r="G12" s="18">
        <f t="shared" si="1"/>
        <v>1.962</v>
      </c>
      <c r="H12" s="19">
        <f t="shared" si="2"/>
        <v>10.0969</v>
      </c>
      <c r="I12" s="18">
        <f>0.5*((G12-G11)/(H12-H11)+(G13-G12)/(H13-H12))</f>
        <v>0.02158199999999999</v>
      </c>
      <c r="J12" s="23">
        <f>G12/I12-H12</f>
        <v>80.81219090909094</v>
      </c>
      <c r="K12" s="25">
        <f>$F$1*0.0001*($B$1/H12)^0.5</f>
        <v>0.0008829849537603594</v>
      </c>
      <c r="L12" s="17">
        <f t="shared" si="3"/>
        <v>38.666120052196625</v>
      </c>
      <c r="M12" s="26">
        <f>-0.5*((K11-K12)/(L11-L12)+(K12-K13)/(L12-L13))</f>
        <v>9.003582921151309E-06</v>
      </c>
      <c r="N12" s="27">
        <f>M12/SUM(M11:M17)</f>
        <v>0.3538984339441456</v>
      </c>
    </row>
    <row r="13" spans="1:14" ht="13.5" thickBot="1">
      <c r="A13" s="29">
        <v>15</v>
      </c>
      <c r="B13" s="30">
        <v>249</v>
      </c>
      <c r="C13" s="31" t="s">
        <v>4</v>
      </c>
      <c r="D13" s="31" t="s">
        <v>4</v>
      </c>
      <c r="E13" s="31" t="s">
        <v>4</v>
      </c>
      <c r="F13" s="32">
        <f t="shared" si="0"/>
        <v>209</v>
      </c>
      <c r="G13" s="33">
        <f t="shared" si="1"/>
        <v>2.05029</v>
      </c>
      <c r="H13" s="34">
        <f t="shared" si="2"/>
        <v>15.0969</v>
      </c>
      <c r="I13" s="35" t="s">
        <v>4</v>
      </c>
      <c r="J13" s="36">
        <f>F13</f>
        <v>209</v>
      </c>
      <c r="K13" s="37">
        <f>G16</f>
        <v>0.0007221101367287868</v>
      </c>
      <c r="L13" s="32">
        <f t="shared" si="3"/>
        <v>100</v>
      </c>
      <c r="M13" s="36">
        <v>0</v>
      </c>
      <c r="N13" s="39">
        <v>0</v>
      </c>
    </row>
    <row r="14" ht="12.75">
      <c r="K14" s="9"/>
    </row>
    <row r="15" spans="1:8" ht="15.75">
      <c r="A15" s="5" t="s">
        <v>8</v>
      </c>
      <c r="B15" s="8">
        <f>1+0.0969</f>
        <v>1.0969</v>
      </c>
      <c r="C15" s="6" t="s">
        <v>9</v>
      </c>
      <c r="F15" s="2" t="s">
        <v>10</v>
      </c>
      <c r="G15" s="3">
        <f>$F$1*0.0001*($B$1/$B$15)^0.5</f>
        <v>0.0026789450926044626</v>
      </c>
      <c r="H15" s="4" t="s">
        <v>12</v>
      </c>
    </row>
    <row r="16" spans="1:8" ht="15.75">
      <c r="A16" s="5" t="s">
        <v>13</v>
      </c>
      <c r="B16" s="8">
        <f>15+0.0969</f>
        <v>15.0969</v>
      </c>
      <c r="C16" s="6" t="s">
        <v>9</v>
      </c>
      <c r="F16" s="2" t="s">
        <v>14</v>
      </c>
      <c r="G16" s="3">
        <f>$F$1*0.0001*($B$1/$B$16)^0.5</f>
        <v>0.0007221101367287868</v>
      </c>
      <c r="H16" s="4" t="s">
        <v>12</v>
      </c>
    </row>
  </sheetData>
  <mergeCells count="10">
    <mergeCell ref="M3:M4"/>
    <mergeCell ref="N3:N4"/>
    <mergeCell ref="H3:H4"/>
    <mergeCell ref="I3:I4"/>
    <mergeCell ref="J3:J4"/>
    <mergeCell ref="K3:K4"/>
    <mergeCell ref="A3:A4"/>
    <mergeCell ref="G3:G4"/>
    <mergeCell ref="B3:F3"/>
    <mergeCell ref="L3:L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2003-01-04T06:46:08Z</cp:lastPrinted>
  <dcterms:created xsi:type="dcterms:W3CDTF">2002-12-13T18:14:59Z</dcterms:created>
  <dcterms:modified xsi:type="dcterms:W3CDTF">2003-01-04T06:46:12Z</dcterms:modified>
  <cp:category/>
  <cp:version/>
  <cp:contentType/>
  <cp:contentStatus/>
</cp:coreProperties>
</file>