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810" activeTab="0"/>
  </bookViews>
  <sheets>
    <sheet name="Sigma" sheetId="1" r:id="rId1"/>
    <sheet name="Г(С)" sheetId="2" r:id="rId2"/>
    <sheet name="С na Г" sheetId="3" r:id="rId3"/>
    <sheet name="С на Гэ" sheetId="4" r:id="rId4"/>
    <sheet name="Диаграмма2" sheetId="5" r:id="rId5"/>
    <sheet name="Диаграмма3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<sst xmlns="http://schemas.openxmlformats.org/spreadsheetml/2006/main" count="37" uniqueCount="29">
  <si>
    <t>V спирта, мл</t>
  </si>
  <si>
    <t>V воды, мл</t>
  </si>
  <si>
    <t>h, мм</t>
  </si>
  <si>
    <t xml:space="preserve">Sigma, мДж/кв.м </t>
  </si>
  <si>
    <t>С исх., моль/л</t>
  </si>
  <si>
    <t>ГRT, мДж/кв.м</t>
  </si>
  <si>
    <t>С/Г, кв.м/л</t>
  </si>
  <si>
    <t>Г, мкмоль/кв.м</t>
  </si>
  <si>
    <t>С/Г*, г/л</t>
  </si>
  <si>
    <t>Гm=</t>
  </si>
  <si>
    <t>мкмоль/кв.м</t>
  </si>
  <si>
    <t>А=</t>
  </si>
  <si>
    <t>л/моль</t>
  </si>
  <si>
    <t>S1=</t>
  </si>
  <si>
    <t>кв.м</t>
  </si>
  <si>
    <t>delta=</t>
  </si>
  <si>
    <t>м</t>
  </si>
  <si>
    <t>Г*m=</t>
  </si>
  <si>
    <t>моль/г</t>
  </si>
  <si>
    <t>Sуд.=</t>
  </si>
  <si>
    <t>кв.м/г</t>
  </si>
  <si>
    <t>Г*, ммоль/г</t>
  </si>
  <si>
    <t>Ас</t>
  </si>
  <si>
    <t>(Г/Гm)/(1-Г/Гm)</t>
  </si>
  <si>
    <t>(Г*/Г*m)/(1-Г*/Г*m)</t>
  </si>
  <si>
    <t>С равн. после обработки</t>
  </si>
  <si>
    <t>акт. углем, моль/л</t>
  </si>
  <si>
    <t>hэ=</t>
  </si>
  <si>
    <t>Работа №2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</si>
</sst>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E+00;\ĝ"/>
    <numFmt numFmtId="168" formatCode="0.000E+00;\ "/>
    <numFmt numFmtId="169" formatCode="0.00E+00;\ "/>
    <numFmt numFmtId="170" formatCode="0.0"/>
    <numFmt numFmtId="171" formatCode="0.0E+00;\ "/>
    <numFmt numFmtId="172" formatCode="0E+00;\ "/>
    <numFmt numFmtId="173" formatCode="0.00000000"/>
    <numFmt numFmtId="174" formatCode="0.0000000"/>
    <numFmt numFmtId="175" formatCode="0.000000"/>
  </numFmts>
  <fonts count="10">
    <font>
      <sz val="10"/>
      <name val="Arial Cyr"/>
      <family val="0"/>
    </font>
    <font>
      <sz val="9"/>
      <name val="Arial Cyr"/>
      <family val="0"/>
    </font>
    <font>
      <b/>
      <i/>
      <sz val="16"/>
      <name val="Arial Cyr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0"/>
      <name val="Arial Cyr"/>
      <family val="2"/>
    </font>
    <font>
      <i/>
      <vertAlign val="superscript"/>
      <sz val="10"/>
      <name val="Arial Cyr"/>
      <family val="2"/>
    </font>
    <font>
      <vertAlign val="superscript"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9" fontId="0" fillId="0" borderId="5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11" fontId="0" fillId="0" borderId="6" xfId="0" applyNumberFormat="1" applyBorder="1" applyAlignment="1">
      <alignment/>
    </xf>
    <xf numFmtId="166" fontId="0" fillId="0" borderId="6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7" xfId="0" applyBorder="1" applyAlignment="1">
      <alignment horizontal="right"/>
    </xf>
    <xf numFmtId="1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latin typeface="Arial Cyr"/>
                <a:ea typeface="Arial Cyr"/>
                <a:cs typeface="Arial Cyr"/>
              </a:rPr>
              <a:t>Зависимость коэффициента поверхностного натяжения от концентрации раствора ПАВ</a:t>
            </a:r>
          </a:p>
        </c:rich>
      </c:tx>
      <c:layout>
        <c:manualLayout>
          <c:xMode val="factor"/>
          <c:yMode val="factor"/>
          <c:x val="0.001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"/>
          <c:w val="0.878"/>
          <c:h val="0.76"/>
        </c:manualLayout>
      </c:layout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Лист1!$E$5:$E$15</c:f>
              <c:numCache>
                <c:ptCount val="11"/>
                <c:pt idx="0">
                  <c:v>0.03333333333333333</c:v>
                </c:pt>
                <c:pt idx="1">
                  <c:v>0.05</c:v>
                </c:pt>
                <c:pt idx="2">
                  <c:v>0.06666666666666667</c:v>
                </c:pt>
                <c:pt idx="3">
                  <c:v>0.08333333333333333</c:v>
                </c:pt>
                <c:pt idx="4">
                  <c:v>0.11666666666666667</c:v>
                </c:pt>
                <c:pt idx="5">
                  <c:v>0.16666666666666666</c:v>
                </c:pt>
                <c:pt idx="6">
                  <c:v>0.25</c:v>
                </c:pt>
                <c:pt idx="7">
                  <c:v>0.3333333333333333</c:v>
                </c:pt>
                <c:pt idx="8">
                  <c:v>0.5</c:v>
                </c:pt>
                <c:pt idx="9">
                  <c:v>0.6666666666666666</c:v>
                </c:pt>
                <c:pt idx="10">
                  <c:v>1</c:v>
                </c:pt>
              </c:numCache>
            </c:numRef>
          </c:xVal>
          <c:yVal>
            <c:numRef>
              <c:f>Лист1!$D$5:$D$15</c:f>
              <c:numCache>
                <c:ptCount val="11"/>
                <c:pt idx="0">
                  <c:v>70.18744186046513</c:v>
                </c:pt>
                <c:pt idx="1">
                  <c:v>68.83116279069768</c:v>
                </c:pt>
                <c:pt idx="2">
                  <c:v>68.15302325581396</c:v>
                </c:pt>
                <c:pt idx="3">
                  <c:v>66.45767441860465</c:v>
                </c:pt>
                <c:pt idx="4">
                  <c:v>63.40604651162791</c:v>
                </c:pt>
                <c:pt idx="5">
                  <c:v>62.38883720930233</c:v>
                </c:pt>
                <c:pt idx="6">
                  <c:v>58.32000000000001</c:v>
                </c:pt>
                <c:pt idx="7">
                  <c:v>56.624651162790705</c:v>
                </c:pt>
                <c:pt idx="8">
                  <c:v>51.877674418604656</c:v>
                </c:pt>
                <c:pt idx="9">
                  <c:v>48.82604651162791</c:v>
                </c:pt>
                <c:pt idx="10">
                  <c:v>44.41813953488373</c:v>
                </c:pt>
              </c:numCache>
            </c:numRef>
          </c:yVal>
          <c:smooth val="1"/>
        </c:ser>
        <c:axId val="55481368"/>
        <c:axId val="29570265"/>
      </c:scatterChart>
      <c:valAx>
        <c:axId val="55481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 Cyr"/>
                    <a:ea typeface="Arial Cyr"/>
                    <a:cs typeface="Arial Cyr"/>
                  </a:rPr>
                  <a:t>С, ммоль/л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9570265"/>
        <c:crosses val="autoZero"/>
        <c:crossBetween val="midCat"/>
        <c:dispUnits/>
      </c:valAx>
      <c:valAx>
        <c:axId val="29570265"/>
        <c:scaling>
          <c:orientation val="minMax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 Cyr"/>
                    <a:ea typeface="Arial Cyr"/>
                    <a:cs typeface="Arial Cyr"/>
                  </a:rPr>
                  <a:t>Sigma,
 мДж/кв.м</a:t>
                </a:r>
              </a:p>
            </c:rich>
          </c:tx>
          <c:layout>
            <c:manualLayout>
              <c:xMode val="factor"/>
              <c:yMode val="factor"/>
              <c:x val="0.0497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554813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latin typeface="Arial Cyr"/>
                <a:ea typeface="Arial Cyr"/>
                <a:cs typeface="Arial Cyr"/>
              </a:rPr>
              <a:t>Зависимость адсорбции Г от концентрации 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95"/>
          <c:w val="0.96475"/>
          <c:h val="0.803"/>
        </c:manualLayout>
      </c:layout>
      <c:scatterChart>
        <c:scatterStyle val="smooth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Лист1!$E$10:$E$15</c:f>
              <c:numCache>
                <c:ptCount val="6"/>
                <c:pt idx="0">
                  <c:v>0.16666666666666666</c:v>
                </c:pt>
                <c:pt idx="1">
                  <c:v>0.25</c:v>
                </c:pt>
                <c:pt idx="2">
                  <c:v>0.3333333333333333</c:v>
                </c:pt>
                <c:pt idx="3">
                  <c:v>0.5</c:v>
                </c:pt>
                <c:pt idx="4">
                  <c:v>0.6666666666666666</c:v>
                </c:pt>
                <c:pt idx="5">
                  <c:v>1</c:v>
                </c:pt>
              </c:numCache>
            </c:numRef>
          </c:xVal>
          <c:yVal>
            <c:numRef>
              <c:f>Лист1!$A$34:$A$39</c:f>
              <c:numCache>
                <c:ptCount val="6"/>
                <c:pt idx="0">
                  <c:v>2.55509948403475</c:v>
                </c:pt>
                <c:pt idx="1">
                  <c:v>3.46174768804708</c:v>
                </c:pt>
                <c:pt idx="2">
                  <c:v>3.7090153800504426</c:v>
                </c:pt>
                <c:pt idx="3">
                  <c:v>4.533241020061652</c:v>
                </c:pt>
                <c:pt idx="4">
                  <c:v>4.780508712065014</c:v>
                </c:pt>
                <c:pt idx="5">
                  <c:v>5.1926215320706195</c:v>
                </c:pt>
              </c:numCache>
            </c:numRef>
          </c:yVal>
          <c:smooth val="1"/>
        </c:ser>
        <c:axId val="64805794"/>
        <c:axId val="46381235"/>
      </c:scatterChart>
      <c:valAx>
        <c:axId val="6480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 Cyr"/>
                    <a:ea typeface="Arial Cyr"/>
                    <a:cs typeface="Arial Cyr"/>
                  </a:rPr>
                  <a:t>С, моль/л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6381235"/>
        <c:crosses val="autoZero"/>
        <c:crossBetween val="midCat"/>
        <c:dispUnits/>
      </c:valAx>
      <c:valAx>
        <c:axId val="46381235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 Cyr"/>
                    <a:ea typeface="Arial Cyr"/>
                    <a:cs typeface="Arial Cyr"/>
                  </a:rPr>
                  <a:t>Г,
мкмоль/кв.м</a:t>
                </a:r>
              </a:p>
            </c:rich>
          </c:tx>
          <c:layout>
            <c:manualLayout>
              <c:xMode val="factor"/>
              <c:yMode val="factor"/>
              <c:x val="0.067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648057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latin typeface="Arial Cyr"/>
                <a:ea typeface="Arial Cyr"/>
                <a:cs typeface="Arial Cyr"/>
              </a:rPr>
              <a:t>С/Г=f(C)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9575"/>
          <c:w val="0.8025"/>
          <c:h val="0.827"/>
        </c:manualLayout>
      </c:layout>
      <c:scatterChart>
        <c:scatterStyle val="smooth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Лист1!$E$10:$E$15</c:f>
              <c:numCache>
                <c:ptCount val="6"/>
                <c:pt idx="0">
                  <c:v>0.16666666666666666</c:v>
                </c:pt>
                <c:pt idx="1">
                  <c:v>0.25</c:v>
                </c:pt>
                <c:pt idx="2">
                  <c:v>0.3333333333333333</c:v>
                </c:pt>
                <c:pt idx="3">
                  <c:v>0.5</c:v>
                </c:pt>
                <c:pt idx="4">
                  <c:v>0.6666666666666666</c:v>
                </c:pt>
                <c:pt idx="5">
                  <c:v>1</c:v>
                </c:pt>
              </c:numCache>
            </c:numRef>
          </c:xVal>
          <c:yVal>
            <c:numRef>
              <c:f>Лист1!$B$34:$B$39</c:f>
              <c:numCache>
                <c:ptCount val="6"/>
                <c:pt idx="0">
                  <c:v>0.0652290322580645</c:v>
                </c:pt>
                <c:pt idx="1">
                  <c:v>0.07221785714285714</c:v>
                </c:pt>
                <c:pt idx="2">
                  <c:v>0.08987111111111111</c:v>
                </c:pt>
                <c:pt idx="3">
                  <c:v>0.11029636363636364</c:v>
                </c:pt>
                <c:pt idx="4">
                  <c:v>0.13945517241379313</c:v>
                </c:pt>
                <c:pt idx="5">
                  <c:v>0.19258095238095238</c:v>
                </c:pt>
              </c:numCache>
            </c:numRef>
          </c:yVal>
          <c:smooth val="1"/>
        </c:ser>
        <c:axId val="14777932"/>
        <c:axId val="65892525"/>
      </c:scatterChart>
      <c:valAx>
        <c:axId val="14777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 Cyr"/>
                    <a:ea typeface="Arial Cyr"/>
                    <a:cs typeface="Arial Cyr"/>
                  </a:rPr>
                  <a:t>C, ммоль/л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65892525"/>
        <c:crosses val="autoZero"/>
        <c:crossBetween val="midCat"/>
        <c:dispUnits/>
      </c:valAx>
      <c:valAx>
        <c:axId val="658925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 Cyr"/>
                    <a:ea typeface="Arial Cyr"/>
                    <a:cs typeface="Arial Cyr"/>
                  </a:rPr>
                  <a:t>С/Г,
кв.м/ л
</a:t>
                </a:r>
              </a:p>
            </c:rich>
          </c:tx>
          <c:layout>
            <c:manualLayout>
              <c:xMode val="factor"/>
              <c:yMode val="factor"/>
              <c:x val="0.05475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47779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latin typeface="Arial Cyr"/>
                <a:ea typeface="Arial Cyr"/>
                <a:cs typeface="Arial Cyr"/>
              </a:rPr>
              <a:t>С/Г*=f(С исх.)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85"/>
          <c:w val="0.9415"/>
          <c:h val="0.804"/>
        </c:manualLayout>
      </c:layout>
      <c:scatterChart>
        <c:scatterStyle val="smooth"/>
        <c:varyColors val="0"/>
        <c:ser>
          <c:idx val="2"/>
          <c:order val="0"/>
          <c:tx>
            <c:strRef>
              <c:f>Лист1!$B$41</c:f>
              <c:strCache>
                <c:ptCount val="1"/>
                <c:pt idx="0">
                  <c:v>С/Г*, г/л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Лист1!$E$18:$E$23</c:f>
              <c:numCache>
                <c:ptCount val="6"/>
                <c:pt idx="0">
                  <c:v>0.16666666666666666</c:v>
                </c:pt>
                <c:pt idx="1">
                  <c:v>0.25</c:v>
                </c:pt>
                <c:pt idx="2">
                  <c:v>0.3333333333333333</c:v>
                </c:pt>
                <c:pt idx="3">
                  <c:v>0.5</c:v>
                </c:pt>
                <c:pt idx="4">
                  <c:v>0.6666666666666666</c:v>
                </c:pt>
                <c:pt idx="5">
                  <c:v>1</c:v>
                </c:pt>
              </c:numCache>
            </c:numRef>
          </c:xVal>
          <c:yVal>
            <c:numRef>
              <c:f>Лист1!$B$42:$B$47</c:f>
              <c:numCache>
                <c:ptCount val="6"/>
                <c:pt idx="0">
                  <c:v>242.4242424242424</c:v>
                </c:pt>
                <c:pt idx="1">
                  <c:v>277.77777777777777</c:v>
                </c:pt>
                <c:pt idx="2">
                  <c:v>346.3203463203463</c:v>
                </c:pt>
                <c:pt idx="3">
                  <c:v>444.44444444444434</c:v>
                </c:pt>
                <c:pt idx="4">
                  <c:v>451.9774011299435</c:v>
                </c:pt>
                <c:pt idx="5">
                  <c:v>437.1584699453551</c:v>
                </c:pt>
              </c:numCache>
            </c:numRef>
          </c:yVal>
          <c:smooth val="1"/>
        </c:ser>
        <c:axId val="56161814"/>
        <c:axId val="35694279"/>
      </c:scatterChart>
      <c:valAx>
        <c:axId val="56161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 Cyr"/>
                    <a:ea typeface="Arial Cyr"/>
                    <a:cs typeface="Arial Cyr"/>
                  </a:rPr>
                  <a:t>С исх., моль,/л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5694279"/>
        <c:crosses val="autoZero"/>
        <c:crossBetween val="midCat"/>
        <c:dispUnits/>
      </c:valAx>
      <c:valAx>
        <c:axId val="356942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 Cyr"/>
                    <a:ea typeface="Arial Cyr"/>
                    <a:cs typeface="Arial Cyr"/>
                  </a:rPr>
                  <a:t>С/Г*, г/л</a:t>
                </a:r>
              </a:p>
            </c:rich>
          </c:tx>
          <c:layout>
            <c:manualLayout>
              <c:xMode val="factor"/>
              <c:yMode val="factor"/>
              <c:x val="0.041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561618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latin typeface="Arial Cyr"/>
                <a:ea typeface="Arial Cyr"/>
                <a:cs typeface="Arial Cyr"/>
              </a:rPr>
              <a:t>(Г/Гm)/(1-Г/Гm)=f(Ac)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Лист1!$D$33</c:f>
              <c:strCache>
                <c:ptCount val="1"/>
                <c:pt idx="0">
                  <c:v>(Г/Гm)/(1-Г/Гm)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Лист1!$C$34:$C$39</c:f>
              <c:numCache>
                <c:ptCount val="6"/>
                <c:pt idx="0">
                  <c:v>0.6499999999999999</c:v>
                </c:pt>
                <c:pt idx="1">
                  <c:v>0.7775</c:v>
                </c:pt>
                <c:pt idx="2">
                  <c:v>1.0366666666666666</c:v>
                </c:pt>
                <c:pt idx="3">
                  <c:v>1.555</c:v>
                </c:pt>
                <c:pt idx="4">
                  <c:v>2.0733333333333333</c:v>
                </c:pt>
                <c:pt idx="5">
                  <c:v>3.11</c:v>
                </c:pt>
              </c:numCache>
            </c:numRef>
          </c:xVal>
          <c:yVal>
            <c:numRef>
              <c:f>Лист1!$D$34:$D$39</c:f>
              <c:numCache>
                <c:ptCount val="6"/>
                <c:pt idx="0">
                  <c:v>0.6628185275995284</c:v>
                </c:pt>
                <c:pt idx="1">
                  <c:v>1.1741694135241842</c:v>
                </c:pt>
                <c:pt idx="2">
                  <c:v>1.3732086264599728</c:v>
                </c:pt>
                <c:pt idx="3">
                  <c:v>2.4154625439493413</c:v>
                </c:pt>
                <c:pt idx="4">
                  <c:v>2.9337430322338425</c:v>
                </c:pt>
                <c:pt idx="5">
                  <c:v>4.265412662425898</c:v>
                </c:pt>
              </c:numCache>
            </c:numRef>
          </c:yVal>
          <c:smooth val="1"/>
        </c:ser>
        <c:axId val="52813056"/>
        <c:axId val="5555457"/>
      </c:scatterChart>
      <c:valAx>
        <c:axId val="5281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 Cyr"/>
                    <a:ea typeface="Arial Cyr"/>
                    <a:cs typeface="Arial Cyr"/>
                  </a:rPr>
                  <a:t>Ас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5555457"/>
        <c:crosses val="autoZero"/>
        <c:crossBetween val="midCat"/>
        <c:dispUnits/>
      </c:valAx>
      <c:valAx>
        <c:axId val="5555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 Cyr"/>
                    <a:ea typeface="Arial Cyr"/>
                    <a:cs typeface="Arial Cyr"/>
                  </a:rPr>
                  <a:t>(Г/Гm)/(1-Г/Гm)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528130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latin typeface="Arial Cyr"/>
                <a:ea typeface="Arial Cyr"/>
                <a:cs typeface="Arial Cyr"/>
              </a:rPr>
              <a:t>(Г*/Г*m)/(1-Г*/Г*m)=f(Ac)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Лист1!$D$41</c:f>
              <c:strCache>
                <c:ptCount val="1"/>
                <c:pt idx="0">
                  <c:v>(Г*/Г*m)/(1-Г*/Г*m)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Лист1!$C$42:$C$47</c:f>
              <c:numCache>
                <c:ptCount val="6"/>
                <c:pt idx="0">
                  <c:v>0.16366666666666665</c:v>
                </c:pt>
                <c:pt idx="1">
                  <c:v>0.2455</c:v>
                </c:pt>
                <c:pt idx="2">
                  <c:v>0.3273333333333333</c:v>
                </c:pt>
                <c:pt idx="3">
                  <c:v>0.491</c:v>
                </c:pt>
                <c:pt idx="4">
                  <c:v>0.6546666666666666</c:v>
                </c:pt>
                <c:pt idx="5">
                  <c:v>0.982</c:v>
                </c:pt>
              </c:numCache>
            </c:numRef>
          </c:xVal>
          <c:yVal>
            <c:numRef>
              <c:f>Лист1!$D$42:$D$47</c:f>
              <c:numCache>
                <c:ptCount val="6"/>
                <c:pt idx="0">
                  <c:v>0.20146520146520144</c:v>
                </c:pt>
                <c:pt idx="1">
                  <c:v>0.28125</c:v>
                </c:pt>
                <c:pt idx="2">
                  <c:v>0.3067729083665338</c:v>
                </c:pt>
                <c:pt idx="3">
                  <c:v>0.3781512605042017</c:v>
                </c:pt>
                <c:pt idx="4">
                  <c:v>0.5619047619047618</c:v>
                </c:pt>
                <c:pt idx="5">
                  <c:v>1.2620689655172417</c:v>
                </c:pt>
              </c:numCache>
            </c:numRef>
          </c:yVal>
          <c:smooth val="1"/>
        </c:ser>
        <c:axId val="49999114"/>
        <c:axId val="47338843"/>
      </c:scatterChart>
      <c:valAx>
        <c:axId val="4999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 Cyr"/>
                    <a:ea typeface="Arial Cyr"/>
                    <a:cs typeface="Arial Cyr"/>
                  </a:rPr>
                  <a:t>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7338843"/>
        <c:crosses val="autoZero"/>
        <c:crossBetween val="midCat"/>
        <c:dispUnits/>
      </c:valAx>
      <c:valAx>
        <c:axId val="4733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 Cyr"/>
                    <a:ea typeface="Arial Cyr"/>
                    <a:cs typeface="Arial Cyr"/>
                  </a:rPr>
                  <a:t>(Г*/Г*m)/(1-Г*/Г*m)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99991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29225"/>
    <xdr:graphicFrame>
      <xdr:nvGraphicFramePr>
        <xdr:cNvPr id="1" name="Chart 1"/>
        <xdr:cNvGraphicFramePr/>
      </xdr:nvGraphicFramePr>
      <xdr:xfrm>
        <a:off x="0" y="0"/>
        <a:ext cx="9715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7">
      <selection activeCell="A2" sqref="A2:F47"/>
    </sheetView>
  </sheetViews>
  <sheetFormatPr defaultColWidth="9.00390625" defaultRowHeight="12.75"/>
  <cols>
    <col min="1" max="1" width="11.625" style="0" customWidth="1"/>
    <col min="2" max="2" width="10.25390625" style="0" customWidth="1"/>
    <col min="3" max="3" width="9.75390625" style="0" customWidth="1"/>
    <col min="4" max="4" width="16.125" style="0" customWidth="1"/>
    <col min="5" max="5" width="13.25390625" style="0" customWidth="1"/>
    <col min="6" max="6" width="22.00390625" style="0" customWidth="1"/>
    <col min="7" max="7" width="13.25390625" style="0" customWidth="1"/>
    <col min="8" max="8" width="10.125" style="0" customWidth="1"/>
    <col min="9" max="9" width="4.25390625" style="0" customWidth="1"/>
    <col min="10" max="10" width="16.125" style="0" customWidth="1"/>
  </cols>
  <sheetData>
    <row r="1" ht="12.75">
      <c r="F1" s="1" t="s">
        <v>28</v>
      </c>
    </row>
    <row r="2" spans="2:3" ht="12.75">
      <c r="B2" s="3" t="s">
        <v>27</v>
      </c>
      <c r="C2" s="4">
        <v>215</v>
      </c>
    </row>
    <row r="4" spans="1:5" ht="12.7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ht="12.75">
      <c r="A5" s="6">
        <v>1</v>
      </c>
      <c r="B5" s="6">
        <v>29</v>
      </c>
      <c r="C5" s="6">
        <v>207</v>
      </c>
      <c r="D5" s="7">
        <f>72.9*C5/215</f>
        <v>70.18744186046513</v>
      </c>
      <c r="E5" s="8">
        <f>A5/30</f>
        <v>0.03333333333333333</v>
      </c>
    </row>
    <row r="6" spans="1:5" ht="12.75">
      <c r="A6" s="6">
        <v>1.5</v>
      </c>
      <c r="B6" s="6">
        <v>28.5</v>
      </c>
      <c r="C6" s="6">
        <v>203</v>
      </c>
      <c r="D6" s="7">
        <f aca="true" t="shared" si="0" ref="D6:D15">72.9*C6/215</f>
        <v>68.83116279069768</v>
      </c>
      <c r="E6" s="8">
        <f aca="true" t="shared" si="1" ref="E6:E15">A6/30</f>
        <v>0.05</v>
      </c>
    </row>
    <row r="7" spans="1:5" ht="12.75">
      <c r="A7" s="6">
        <v>2</v>
      </c>
      <c r="B7" s="6">
        <v>28</v>
      </c>
      <c r="C7" s="6">
        <v>201</v>
      </c>
      <c r="D7" s="7">
        <f t="shared" si="0"/>
        <v>68.15302325581396</v>
      </c>
      <c r="E7" s="8">
        <f t="shared" si="1"/>
        <v>0.06666666666666667</v>
      </c>
    </row>
    <row r="8" spans="1:5" ht="12.75">
      <c r="A8" s="6">
        <v>2.5</v>
      </c>
      <c r="B8" s="6">
        <v>27.5</v>
      </c>
      <c r="C8" s="6">
        <v>196</v>
      </c>
      <c r="D8" s="7">
        <f t="shared" si="0"/>
        <v>66.45767441860465</v>
      </c>
      <c r="E8" s="8">
        <f t="shared" si="1"/>
        <v>0.08333333333333333</v>
      </c>
    </row>
    <row r="9" spans="1:6" ht="12.75">
      <c r="A9" s="6">
        <v>3.5</v>
      </c>
      <c r="B9" s="6">
        <v>26.5</v>
      </c>
      <c r="C9" s="6">
        <v>187</v>
      </c>
      <c r="D9" s="7">
        <f t="shared" si="0"/>
        <v>63.40604651162791</v>
      </c>
      <c r="E9" s="8">
        <f t="shared" si="1"/>
        <v>0.11666666666666667</v>
      </c>
      <c r="F9" s="5" t="s">
        <v>5</v>
      </c>
    </row>
    <row r="10" spans="1:6" ht="12.75">
      <c r="A10" s="6">
        <v>5</v>
      </c>
      <c r="B10" s="6">
        <v>25</v>
      </c>
      <c r="C10" s="6">
        <v>184</v>
      </c>
      <c r="D10" s="7">
        <f t="shared" si="0"/>
        <v>62.38883720930233</v>
      </c>
      <c r="E10" s="8">
        <f t="shared" si="1"/>
        <v>0.16666666666666666</v>
      </c>
      <c r="F10" s="6">
        <v>6.2</v>
      </c>
    </row>
    <row r="11" spans="1:6" ht="12.75">
      <c r="A11" s="6">
        <v>7.5</v>
      </c>
      <c r="B11" s="6">
        <v>22.5</v>
      </c>
      <c r="C11" s="6">
        <v>172</v>
      </c>
      <c r="D11" s="7">
        <f t="shared" si="0"/>
        <v>58.32000000000001</v>
      </c>
      <c r="E11" s="8">
        <f t="shared" si="1"/>
        <v>0.25</v>
      </c>
      <c r="F11" s="6">
        <v>8.4</v>
      </c>
    </row>
    <row r="12" spans="1:6" ht="12.75">
      <c r="A12" s="6">
        <v>10</v>
      </c>
      <c r="B12" s="6">
        <v>20</v>
      </c>
      <c r="C12" s="6">
        <v>167</v>
      </c>
      <c r="D12" s="7">
        <f t="shared" si="0"/>
        <v>56.624651162790705</v>
      </c>
      <c r="E12" s="8">
        <f t="shared" si="1"/>
        <v>0.3333333333333333</v>
      </c>
      <c r="F12" s="6">
        <v>9</v>
      </c>
    </row>
    <row r="13" spans="1:6" ht="12.75">
      <c r="A13" s="6">
        <v>15</v>
      </c>
      <c r="B13" s="6">
        <v>25</v>
      </c>
      <c r="C13" s="6">
        <v>153</v>
      </c>
      <c r="D13" s="7">
        <f t="shared" si="0"/>
        <v>51.877674418604656</v>
      </c>
      <c r="E13" s="8">
        <f t="shared" si="1"/>
        <v>0.5</v>
      </c>
      <c r="F13" s="6">
        <v>11</v>
      </c>
    </row>
    <row r="14" spans="1:6" ht="12.75">
      <c r="A14" s="6">
        <v>20</v>
      </c>
      <c r="B14" s="6">
        <v>10</v>
      </c>
      <c r="C14" s="6">
        <v>144</v>
      </c>
      <c r="D14" s="7">
        <f t="shared" si="0"/>
        <v>48.82604651162791</v>
      </c>
      <c r="E14" s="8">
        <f t="shared" si="1"/>
        <v>0.6666666666666666</v>
      </c>
      <c r="F14" s="6">
        <v>11.6</v>
      </c>
    </row>
    <row r="15" spans="1:6" ht="12.75">
      <c r="A15" s="6">
        <v>30</v>
      </c>
      <c r="B15" s="6">
        <v>0</v>
      </c>
      <c r="C15" s="6">
        <v>131</v>
      </c>
      <c r="D15" s="7">
        <f t="shared" si="0"/>
        <v>44.41813953488373</v>
      </c>
      <c r="E15" s="8">
        <f t="shared" si="1"/>
        <v>1</v>
      </c>
      <c r="F15" s="6">
        <v>12.6</v>
      </c>
    </row>
    <row r="16" ht="12.75">
      <c r="F16" s="9" t="s">
        <v>25</v>
      </c>
    </row>
    <row r="17" spans="1:6" ht="12" customHeight="1">
      <c r="A17" s="5" t="s">
        <v>0</v>
      </c>
      <c r="B17" s="5" t="s">
        <v>1</v>
      </c>
      <c r="C17" s="5" t="s">
        <v>2</v>
      </c>
      <c r="D17" s="5" t="s">
        <v>3</v>
      </c>
      <c r="E17" s="3" t="s">
        <v>4</v>
      </c>
      <c r="F17" s="10" t="s">
        <v>26</v>
      </c>
    </row>
    <row r="18" spans="1:6" ht="12.75">
      <c r="A18" s="6">
        <v>5</v>
      </c>
      <c r="B18" s="6">
        <v>25</v>
      </c>
      <c r="C18" s="6">
        <v>195</v>
      </c>
      <c r="D18" s="7">
        <f aca="true" t="shared" si="2" ref="D18:D23">72.9*C18/215</f>
        <v>66.1186046511628</v>
      </c>
      <c r="E18" s="8">
        <f aca="true" t="shared" si="3" ref="E18:E23">A18/30</f>
        <v>0.16666666666666666</v>
      </c>
      <c r="F18" s="8">
        <v>0.075</v>
      </c>
    </row>
    <row r="19" spans="1:6" ht="12.75">
      <c r="A19" s="6">
        <v>7.5</v>
      </c>
      <c r="B19" s="6">
        <v>22.5</v>
      </c>
      <c r="C19" s="6">
        <v>188</v>
      </c>
      <c r="D19" s="7">
        <f t="shared" si="2"/>
        <v>63.74511627906977</v>
      </c>
      <c r="E19" s="8">
        <f t="shared" si="3"/>
        <v>0.25</v>
      </c>
      <c r="F19" s="8">
        <v>0.13</v>
      </c>
    </row>
    <row r="20" spans="1:6" ht="12.75">
      <c r="A20" s="6">
        <v>10</v>
      </c>
      <c r="B20" s="6">
        <v>20</v>
      </c>
      <c r="C20" s="6">
        <v>178</v>
      </c>
      <c r="D20" s="7">
        <f t="shared" si="2"/>
        <v>60.354418604651165</v>
      </c>
      <c r="E20" s="8">
        <f t="shared" si="3"/>
        <v>0.3333333333333333</v>
      </c>
      <c r="F20" s="8">
        <v>0.205</v>
      </c>
    </row>
    <row r="21" spans="1:6" ht="12.75">
      <c r="A21" s="6">
        <v>15</v>
      </c>
      <c r="B21" s="6">
        <v>25</v>
      </c>
      <c r="C21" s="6">
        <v>165</v>
      </c>
      <c r="D21" s="7">
        <f t="shared" si="2"/>
        <v>55.946511627906986</v>
      </c>
      <c r="E21" s="8">
        <f t="shared" si="3"/>
        <v>0.5</v>
      </c>
      <c r="F21" s="8">
        <v>0.35</v>
      </c>
    </row>
    <row r="22" spans="1:6" ht="12.75">
      <c r="A22" s="6">
        <v>20</v>
      </c>
      <c r="B22" s="6">
        <v>10</v>
      </c>
      <c r="C22" s="6">
        <v>157</v>
      </c>
      <c r="D22" s="7">
        <f t="shared" si="2"/>
        <v>53.2339534883721</v>
      </c>
      <c r="E22" s="8">
        <f t="shared" si="3"/>
        <v>0.6666666666666666</v>
      </c>
      <c r="F22" s="8">
        <v>0.47</v>
      </c>
    </row>
    <row r="23" spans="1:6" ht="12.75">
      <c r="A23" s="6">
        <v>30</v>
      </c>
      <c r="B23" s="6">
        <v>0</v>
      </c>
      <c r="C23" s="6">
        <v>144</v>
      </c>
      <c r="D23" s="7">
        <f t="shared" si="2"/>
        <v>48.82604651162791</v>
      </c>
      <c r="E23" s="8">
        <f t="shared" si="3"/>
        <v>1</v>
      </c>
      <c r="F23" s="8">
        <v>0.695</v>
      </c>
    </row>
    <row r="25" spans="2:4" ht="12.75">
      <c r="B25" s="3" t="s">
        <v>9</v>
      </c>
      <c r="C25" s="11">
        <v>6.41</v>
      </c>
      <c r="D25" s="12" t="s">
        <v>10</v>
      </c>
    </row>
    <row r="26" spans="2:4" ht="12.75">
      <c r="B26" s="3" t="s">
        <v>11</v>
      </c>
      <c r="C26" s="11">
        <v>3.9</v>
      </c>
      <c r="D26" s="12" t="s">
        <v>12</v>
      </c>
    </row>
    <row r="27" spans="2:4" ht="12.75">
      <c r="B27" s="3" t="s">
        <v>13</v>
      </c>
      <c r="C27" s="13">
        <v>2.59E-19</v>
      </c>
      <c r="D27" s="12" t="s">
        <v>14</v>
      </c>
    </row>
    <row r="28" spans="2:4" ht="12.75">
      <c r="B28" s="3" t="s">
        <v>15</v>
      </c>
      <c r="C28" s="13">
        <v>4.81E-10</v>
      </c>
      <c r="D28" s="12" t="s">
        <v>16</v>
      </c>
    </row>
    <row r="29" spans="2:4" ht="12.75">
      <c r="B29" s="3" t="s">
        <v>17</v>
      </c>
      <c r="C29" s="14">
        <f>1/243.7</f>
        <v>0.004103405826836274</v>
      </c>
      <c r="D29" s="12" t="s">
        <v>18</v>
      </c>
    </row>
    <row r="30" spans="2:4" ht="12.75">
      <c r="B30" s="3" t="s">
        <v>11</v>
      </c>
      <c r="C30" s="15">
        <f>1/248.22/C29</f>
        <v>0.9817903472725807</v>
      </c>
      <c r="D30" s="12" t="s">
        <v>12</v>
      </c>
    </row>
    <row r="31" spans="2:4" ht="12.75">
      <c r="B31" s="16" t="s">
        <v>19</v>
      </c>
      <c r="C31" s="17">
        <f>1000000*C29/C25</f>
        <v>640.1569152630693</v>
      </c>
      <c r="D31" s="18" t="s">
        <v>20</v>
      </c>
    </row>
    <row r="32" spans="2:3" ht="12.75">
      <c r="B32" s="1"/>
      <c r="C32" s="2"/>
    </row>
    <row r="33" spans="1:4" ht="12.75">
      <c r="A33" s="5" t="s">
        <v>7</v>
      </c>
      <c r="B33" s="5" t="s">
        <v>6</v>
      </c>
      <c r="C33" s="6" t="s">
        <v>22</v>
      </c>
      <c r="D33" s="5" t="s">
        <v>23</v>
      </c>
    </row>
    <row r="34" spans="1:4" ht="12.75">
      <c r="A34" s="7">
        <f aca="true" t="shared" si="4" ref="A34:A39">F10/8310/292*1000000</f>
        <v>2.55509948403475</v>
      </c>
      <c r="B34" s="8">
        <f aca="true" t="shared" si="5" ref="B34:B39">E10/A34</f>
        <v>0.0652290322580645</v>
      </c>
      <c r="C34" s="7">
        <f>C26*E10</f>
        <v>0.6499999999999999</v>
      </c>
      <c r="D34" s="19">
        <f aca="true" t="shared" si="6" ref="D34:D39">(A34/6.41)/(1-A34/6.41)</f>
        <v>0.6628185275995284</v>
      </c>
    </row>
    <row r="35" spans="1:4" ht="12.75">
      <c r="A35" s="7">
        <f t="shared" si="4"/>
        <v>3.46174768804708</v>
      </c>
      <c r="B35" s="8">
        <f t="shared" si="5"/>
        <v>0.07221785714285714</v>
      </c>
      <c r="C35" s="7">
        <f>3.11*E11</f>
        <v>0.7775</v>
      </c>
      <c r="D35" s="19">
        <f t="shared" si="6"/>
        <v>1.1741694135241842</v>
      </c>
    </row>
    <row r="36" spans="1:4" ht="12.75">
      <c r="A36" s="7">
        <f t="shared" si="4"/>
        <v>3.7090153800504426</v>
      </c>
      <c r="B36" s="8">
        <f t="shared" si="5"/>
        <v>0.08987111111111111</v>
      </c>
      <c r="C36" s="7">
        <f>3.11*E12</f>
        <v>1.0366666666666666</v>
      </c>
      <c r="D36" s="19">
        <f t="shared" si="6"/>
        <v>1.3732086264599728</v>
      </c>
    </row>
    <row r="37" spans="1:4" ht="12.75">
      <c r="A37" s="7">
        <f t="shared" si="4"/>
        <v>4.533241020061652</v>
      </c>
      <c r="B37" s="8">
        <f t="shared" si="5"/>
        <v>0.11029636363636364</v>
      </c>
      <c r="C37" s="7">
        <f>3.11*E13</f>
        <v>1.555</v>
      </c>
      <c r="D37" s="19">
        <f t="shared" si="6"/>
        <v>2.4154625439493413</v>
      </c>
    </row>
    <row r="38" spans="1:4" ht="12.75">
      <c r="A38" s="7">
        <f t="shared" si="4"/>
        <v>4.780508712065014</v>
      </c>
      <c r="B38" s="8">
        <f t="shared" si="5"/>
        <v>0.13945517241379313</v>
      </c>
      <c r="C38" s="7">
        <f>3.11*E14</f>
        <v>2.0733333333333333</v>
      </c>
      <c r="D38" s="19">
        <f t="shared" si="6"/>
        <v>2.9337430322338425</v>
      </c>
    </row>
    <row r="39" spans="1:4" ht="12.75">
      <c r="A39" s="7">
        <f t="shared" si="4"/>
        <v>5.1926215320706195</v>
      </c>
      <c r="B39" s="8">
        <f t="shared" si="5"/>
        <v>0.19258095238095238</v>
      </c>
      <c r="C39" s="7">
        <f>3.11*E15</f>
        <v>3.11</v>
      </c>
      <c r="D39" s="19">
        <f t="shared" si="6"/>
        <v>4.265412662425898</v>
      </c>
    </row>
    <row r="40" ht="12.75">
      <c r="D40" s="1"/>
    </row>
    <row r="41" spans="1:4" ht="12.75">
      <c r="A41" s="5" t="s">
        <v>21</v>
      </c>
      <c r="B41" s="5" t="s">
        <v>8</v>
      </c>
      <c r="C41" s="7" t="s">
        <v>22</v>
      </c>
      <c r="D41" s="5" t="s">
        <v>24</v>
      </c>
    </row>
    <row r="42" spans="1:4" ht="12.75">
      <c r="A42" s="8">
        <f aca="true" t="shared" si="7" ref="A42:A47">ABS((E18-F18)*0.03/4)*1000</f>
        <v>0.6875</v>
      </c>
      <c r="B42" s="20">
        <f aca="true" t="shared" si="8" ref="B42:B47">E18/A42*1000</f>
        <v>242.4242424242424</v>
      </c>
      <c r="C42" s="7">
        <f aca="true" t="shared" si="9" ref="C42:C47">0.982*E18</f>
        <v>0.16366666666666665</v>
      </c>
      <c r="D42" s="7">
        <f aca="true" t="shared" si="10" ref="D42:D47">0.001*(A42/0.0041)/(1-0.001*A42/0.0041)</f>
        <v>0.20146520146520144</v>
      </c>
    </row>
    <row r="43" spans="1:4" ht="12.75">
      <c r="A43" s="8">
        <f t="shared" si="7"/>
        <v>0.9</v>
      </c>
      <c r="B43" s="20">
        <f t="shared" si="8"/>
        <v>277.77777777777777</v>
      </c>
      <c r="C43" s="7">
        <f t="shared" si="9"/>
        <v>0.2455</v>
      </c>
      <c r="D43" s="7">
        <f t="shared" si="10"/>
        <v>0.28125</v>
      </c>
    </row>
    <row r="44" spans="1:4" ht="12.75">
      <c r="A44" s="8">
        <f t="shared" si="7"/>
        <v>0.9624999999999999</v>
      </c>
      <c r="B44" s="20">
        <f t="shared" si="8"/>
        <v>346.3203463203463</v>
      </c>
      <c r="C44" s="7">
        <f t="shared" si="9"/>
        <v>0.3273333333333333</v>
      </c>
      <c r="D44" s="7">
        <f t="shared" si="10"/>
        <v>0.3067729083665338</v>
      </c>
    </row>
    <row r="45" spans="1:4" ht="12.75">
      <c r="A45" s="8">
        <f t="shared" si="7"/>
        <v>1.1250000000000002</v>
      </c>
      <c r="B45" s="20">
        <f t="shared" si="8"/>
        <v>444.44444444444434</v>
      </c>
      <c r="C45" s="7">
        <f t="shared" si="9"/>
        <v>0.491</v>
      </c>
      <c r="D45" s="7">
        <f t="shared" si="10"/>
        <v>0.3781512605042017</v>
      </c>
    </row>
    <row r="46" spans="1:4" ht="12.75">
      <c r="A46" s="8">
        <f t="shared" si="7"/>
        <v>1.4749999999999999</v>
      </c>
      <c r="B46" s="20">
        <f t="shared" si="8"/>
        <v>451.9774011299435</v>
      </c>
      <c r="C46" s="7">
        <f t="shared" si="9"/>
        <v>0.6546666666666666</v>
      </c>
      <c r="D46" s="7">
        <f t="shared" si="10"/>
        <v>0.5619047619047618</v>
      </c>
    </row>
    <row r="47" spans="1:4" ht="12.75">
      <c r="A47" s="8">
        <f t="shared" si="7"/>
        <v>2.2875000000000005</v>
      </c>
      <c r="B47" s="20">
        <f t="shared" si="8"/>
        <v>437.1584699453551</v>
      </c>
      <c r="C47" s="7">
        <f t="shared" si="9"/>
        <v>0.982</v>
      </c>
      <c r="D47" s="7">
        <f t="shared" si="10"/>
        <v>1.2620689655172417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Баронов</cp:lastModifiedBy>
  <cp:lastPrinted>1999-12-28T10:52:40Z</cp:lastPrinted>
  <dcterms:created xsi:type="dcterms:W3CDTF">1999-09-15T18:47:07Z</dcterms:created>
  <dcterms:modified xsi:type="dcterms:W3CDTF">2002-10-31T15:46:19Z</dcterms:modified>
  <cp:category/>
  <cp:version/>
  <cp:contentType/>
  <cp:contentStatus/>
</cp:coreProperties>
</file>